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Main" sheetId="1" r:id="rId1"/>
    <sheet name="INPUT" sheetId="2" r:id="rId2"/>
    <sheet name="specification" sheetId="3" r:id="rId3"/>
    <sheet name="calculation" sheetId="4" r:id="rId4"/>
    <sheet name="U1" sheetId="5" r:id="rId5"/>
    <sheet name="Fw" sheetId="6" r:id="rId6"/>
    <sheet name="Fm" sheetId="7" r:id="rId7"/>
    <sheet name="tube" sheetId="8" r:id="rId8"/>
    <sheet name="STEAM" sheetId="9" r:id="rId9"/>
    <sheet name="R1" sheetId="10" r:id="rId10"/>
    <sheet name="Re" sheetId="11" r:id="rId11"/>
  </sheets>
  <externalReferences>
    <externalReference r:id="rId12"/>
  </externalReferences>
  <definedNames>
    <definedName name="ac_flow">[1]INPUT!$C$22</definedName>
    <definedName name="ac_temp">[1]INPUT!$C$23</definedName>
    <definedName name="c_by">[1]INPUT!$C$30</definedName>
    <definedName name="cf">[1]INPUT!$C$11</definedName>
    <definedName name="e_surface">[1]INPUT!$C$27</definedName>
    <definedName name="enthalpy">[1]INPUT!$C$7</definedName>
    <definedName name="exh_temp">[1]INPUT!$C$8</definedName>
    <definedName name="flow">[1]INPUT!$C$5</definedName>
    <definedName name="gvc_flow">[1]INPUT!$C$17</definedName>
    <definedName name="gvc_temp">[1]INPUT!$C$18</definedName>
    <definedName name="ic_flow">[1]INPUT!$C$20</definedName>
    <definedName name="ic_temp">[1]INPUT!$C$21</definedName>
    <definedName name="p_by">[1]specification!$C$37</definedName>
    <definedName name="p_margin">[1]INPUT!$C$26</definedName>
    <definedName name="project">[1]INPUT!$B$2</definedName>
    <definedName name="s_pass">[1]INPUT!$C$24</definedName>
    <definedName name="tm">[1]INPUT!$C$13</definedName>
    <definedName name="ts">[1]calculation!$E$15</definedName>
    <definedName name="tube_gauge">[1]INPUT!$C$15</definedName>
    <definedName name="tube_od">[1]INPUT!$C$14</definedName>
    <definedName name="vacumn">[1]INPUT!$C$6</definedName>
    <definedName name="Vw">[1]INPUT!$C$12</definedName>
    <definedName name="w_pass">[1]INPUT!$C$25</definedName>
    <definedName name="wt_i">[1]INPUT!$C$9</definedName>
    <definedName name="wt_o">[1]INPUT!$C$10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1" l="1"/>
  <c r="F43" i="11" s="1"/>
  <c r="F28" i="11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E48" i="10"/>
  <c r="E49" i="10" s="1"/>
  <c r="E50" i="10" s="1"/>
  <c r="E51" i="10" s="1"/>
  <c r="B48" i="10"/>
  <c r="E47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E23" i="8"/>
  <c r="E20" i="8"/>
  <c r="E25" i="8" s="1"/>
  <c r="E19" i="8"/>
  <c r="B11" i="8"/>
  <c r="B10" i="8"/>
  <c r="C24" i="5"/>
  <c r="C23" i="5"/>
  <c r="C26" i="5" s="1"/>
  <c r="C29" i="5" s="1"/>
  <c r="E146" i="4"/>
  <c r="D139" i="4"/>
  <c r="E73" i="4"/>
  <c r="E94" i="4" s="1"/>
  <c r="D63" i="4"/>
  <c r="E61" i="4"/>
  <c r="D50" i="4"/>
  <c r="E41" i="4"/>
  <c r="E40" i="4"/>
  <c r="E37" i="4"/>
  <c r="E36" i="4"/>
  <c r="E31" i="4"/>
  <c r="E30" i="4"/>
  <c r="E23" i="4"/>
  <c r="E59" i="4" s="1"/>
  <c r="E22" i="4"/>
  <c r="E113" i="4" s="1"/>
  <c r="E20" i="4"/>
  <c r="E19" i="4"/>
  <c r="E18" i="4"/>
  <c r="E17" i="4"/>
  <c r="E16" i="4"/>
  <c r="E57" i="4" s="1"/>
  <c r="E13" i="4"/>
  <c r="E12" i="4"/>
  <c r="E9" i="4"/>
  <c r="E10" i="4" s="1"/>
  <c r="E11" i="4" s="1"/>
  <c r="E8" i="4"/>
  <c r="E5" i="4"/>
  <c r="E6" i="4" s="1"/>
  <c r="E7" i="4" s="1"/>
  <c r="B14" i="4" s="1"/>
  <c r="E14" i="4" s="1"/>
  <c r="E15" i="4" s="1"/>
  <c r="E4" i="4"/>
  <c r="C2" i="4"/>
  <c r="C38" i="3"/>
  <c r="E28" i="3"/>
  <c r="E19" i="3"/>
  <c r="F18" i="3"/>
  <c r="E18" i="3"/>
  <c r="F15" i="3"/>
  <c r="E15" i="3"/>
  <c r="E14" i="3"/>
  <c r="F11" i="3"/>
  <c r="F10" i="3"/>
  <c r="C3" i="3"/>
  <c r="C29" i="2"/>
  <c r="E42" i="4" l="1"/>
  <c r="E101" i="4"/>
  <c r="E102" i="4" s="1"/>
  <c r="E147" i="4"/>
  <c r="D141" i="4" s="1"/>
  <c r="E140" i="4" s="1"/>
  <c r="E48" i="4"/>
  <c r="E32" i="4"/>
  <c r="E38" i="4"/>
  <c r="E136" i="4"/>
  <c r="E9" i="3"/>
  <c r="F32" i="11"/>
  <c r="F38" i="11"/>
  <c r="F44" i="11"/>
  <c r="F46" i="11" s="1"/>
  <c r="F33" i="11"/>
  <c r="F39" i="11"/>
  <c r="F45" i="11"/>
  <c r="E55" i="4"/>
  <c r="E63" i="4" s="1"/>
  <c r="E64" i="4" s="1"/>
  <c r="F31" i="11"/>
  <c r="F37" i="11"/>
  <c r="F40" i="11" s="1"/>
  <c r="F49" i="11" s="1"/>
  <c r="E75" i="4" l="1"/>
  <c r="E10" i="3"/>
  <c r="E74" i="4"/>
  <c r="E77" i="4" s="1"/>
  <c r="E78" i="4" s="1"/>
  <c r="F34" i="11"/>
  <c r="E129" i="4"/>
  <c r="E44" i="4"/>
  <c r="E46" i="4" s="1"/>
  <c r="E50" i="4" s="1"/>
  <c r="E84" i="4" s="1"/>
  <c r="E89" i="4"/>
  <c r="E105" i="4" s="1"/>
  <c r="E108" i="4" s="1"/>
  <c r="E109" i="4" s="1"/>
  <c r="E116" i="4" l="1"/>
  <c r="E85" i="4"/>
  <c r="E119" i="4" s="1"/>
  <c r="E121" i="4" s="1"/>
  <c r="E134" i="4" s="1"/>
  <c r="E130" i="4" s="1"/>
  <c r="E131" i="4" s="1"/>
  <c r="E132" i="4" s="1"/>
  <c r="E24" i="3"/>
  <c r="E27" i="3" l="1"/>
  <c r="E25" i="3"/>
  <c r="E20" i="3" l="1"/>
  <c r="E26" i="3"/>
  <c r="E23" i="3" l="1"/>
  <c r="F23" i="3" l="1"/>
  <c r="E21" i="3" l="1"/>
  <c r="E29" i="3" l="1"/>
</calcChain>
</file>

<file path=xl/sharedStrings.xml><?xml version="1.0" encoding="utf-8"?>
<sst xmlns="http://schemas.openxmlformats.org/spreadsheetml/2006/main" count="685" uniqueCount="429">
  <si>
    <t>PROJECT NAME</t>
  </si>
  <si>
    <t>XXXXXXXXXXXX</t>
  </si>
  <si>
    <t>Input Data For Condenser</t>
  </si>
  <si>
    <t>Steam flow to condenser</t>
  </si>
  <si>
    <t>Kg/Hr</t>
  </si>
  <si>
    <t>Exhaust Pressure</t>
  </si>
  <si>
    <t>Ata</t>
  </si>
  <si>
    <t>Inlet enthalpy to Condenser</t>
  </si>
  <si>
    <t>BTU/lb</t>
  </si>
  <si>
    <t>Temperature at Exhaust Exit</t>
  </si>
  <si>
    <t>°F</t>
  </si>
  <si>
    <t>Cooling water inlet temperature</t>
  </si>
  <si>
    <t>°C</t>
  </si>
  <si>
    <t>Cooling water outlet temperature</t>
  </si>
  <si>
    <t>Cleanliness Factor</t>
  </si>
  <si>
    <t>Water Velocity</t>
  </si>
  <si>
    <t>Ft/sec</t>
  </si>
  <si>
    <t>* Refer table for Material Code</t>
  </si>
  <si>
    <t>Tube Material  &amp; Gague  *</t>
  </si>
  <si>
    <t>AB18</t>
  </si>
  <si>
    <t>Admiralty Metal</t>
  </si>
  <si>
    <t>AB</t>
  </si>
  <si>
    <t>Outside diameter of tube</t>
  </si>
  <si>
    <t>inch</t>
  </si>
  <si>
    <t>Arsenical Copper</t>
  </si>
  <si>
    <t>AC</t>
  </si>
  <si>
    <t>Tube gauge</t>
  </si>
  <si>
    <t>Copper Iron 194</t>
  </si>
  <si>
    <t>CI</t>
  </si>
  <si>
    <t>GVC Data</t>
  </si>
  <si>
    <t>Aluminum Brass</t>
  </si>
  <si>
    <t>ABR</t>
  </si>
  <si>
    <t>12a</t>
  </si>
  <si>
    <t>Flow</t>
  </si>
  <si>
    <t>kg/hr</t>
  </si>
  <si>
    <t>90-10 Cu-Ni</t>
  </si>
  <si>
    <t>CN90</t>
  </si>
  <si>
    <t>12b</t>
  </si>
  <si>
    <t>Temp of condensate outlet</t>
  </si>
  <si>
    <t>70-30- Cu-Ni</t>
  </si>
  <si>
    <t>CN70</t>
  </si>
  <si>
    <t>Ejector Data</t>
  </si>
  <si>
    <t>Colled Rolled Carbon Steel</t>
  </si>
  <si>
    <t>CS</t>
  </si>
  <si>
    <t>13a</t>
  </si>
  <si>
    <t>inter condenser return water flow</t>
  </si>
  <si>
    <t>Stainless Steel Type 304/316</t>
  </si>
  <si>
    <t>SS</t>
  </si>
  <si>
    <t>13b</t>
  </si>
  <si>
    <t>inter condenser return water temp.</t>
  </si>
  <si>
    <t>Titanium</t>
  </si>
  <si>
    <t>T</t>
  </si>
  <si>
    <t>13c</t>
  </si>
  <si>
    <t>After condenser return water flow</t>
  </si>
  <si>
    <t>UNS N08367</t>
  </si>
  <si>
    <t>U1</t>
  </si>
  <si>
    <t>13d</t>
  </si>
  <si>
    <t>After condenser return water temp.</t>
  </si>
  <si>
    <t>UNS S430.35</t>
  </si>
  <si>
    <t>U2</t>
  </si>
  <si>
    <t>Steam No of Pass</t>
  </si>
  <si>
    <t>UNS S44735</t>
  </si>
  <si>
    <t>U3</t>
  </si>
  <si>
    <t>Water No of Pass</t>
  </si>
  <si>
    <t>Tube plugging margin in persentage</t>
  </si>
  <si>
    <t>%</t>
  </si>
  <si>
    <t>Extra surface area in length</t>
  </si>
  <si>
    <t>Prepared By</t>
  </si>
  <si>
    <t>Password for editing input data (in Red) - 123</t>
  </si>
  <si>
    <t>SPECIFICATION SHEET (Condenser)</t>
  </si>
  <si>
    <t>PROJECT</t>
  </si>
  <si>
    <t>SL. NO.</t>
  </si>
  <si>
    <t xml:space="preserve">DESCRIPTION </t>
  </si>
  <si>
    <t>UNITS</t>
  </si>
  <si>
    <t>Shell Side</t>
  </si>
  <si>
    <t>Tube Side</t>
  </si>
  <si>
    <t>Design Data</t>
  </si>
  <si>
    <t>A</t>
  </si>
  <si>
    <t>Desing pressure</t>
  </si>
  <si>
    <t>kg/cm²g</t>
  </si>
  <si>
    <t>1.1 &amp; full Vacumn</t>
  </si>
  <si>
    <t>B</t>
  </si>
  <si>
    <t>Desing temperature</t>
  </si>
  <si>
    <t>C</t>
  </si>
  <si>
    <t>Operating pressure</t>
  </si>
  <si>
    <t>---</t>
  </si>
  <si>
    <t>D</t>
  </si>
  <si>
    <t>Operating Temperature (inlet)</t>
  </si>
  <si>
    <t>E</t>
  </si>
  <si>
    <t>Operating Temperature (outlet)</t>
  </si>
  <si>
    <t>F</t>
  </si>
  <si>
    <t>Hydro test pressure</t>
  </si>
  <si>
    <t>G</t>
  </si>
  <si>
    <t>Fluid Circulated</t>
  </si>
  <si>
    <t>Steam</t>
  </si>
  <si>
    <t>Water</t>
  </si>
  <si>
    <t>H</t>
  </si>
  <si>
    <t>Steam Quantity</t>
  </si>
  <si>
    <t>Kg/hr</t>
  </si>
  <si>
    <t>I</t>
  </si>
  <si>
    <t>Number of pass</t>
  </si>
  <si>
    <t xml:space="preserve"> </t>
  </si>
  <si>
    <t>J</t>
  </si>
  <si>
    <t>Joint efficiency</t>
  </si>
  <si>
    <t>K</t>
  </si>
  <si>
    <t>Corrosion allowance</t>
  </si>
  <si>
    <t>mm</t>
  </si>
  <si>
    <t>L</t>
  </si>
  <si>
    <t>Tube size &amp; gauge</t>
  </si>
  <si>
    <t>M</t>
  </si>
  <si>
    <t>Tube Material</t>
  </si>
  <si>
    <t>N</t>
  </si>
  <si>
    <t>No of Tube</t>
  </si>
  <si>
    <t>Length of tube</t>
  </si>
  <si>
    <t>O</t>
  </si>
  <si>
    <t>Hot Well Capacity(retention time)</t>
  </si>
  <si>
    <t>min</t>
  </si>
  <si>
    <t>P</t>
  </si>
  <si>
    <t>Surface are required/provided</t>
  </si>
  <si>
    <t>M²</t>
  </si>
  <si>
    <t>Q</t>
  </si>
  <si>
    <t>Condenser heat load</t>
  </si>
  <si>
    <t>Kcal/kg</t>
  </si>
  <si>
    <t>R</t>
  </si>
  <si>
    <t>Auxilary heat load</t>
  </si>
  <si>
    <t>S</t>
  </si>
  <si>
    <t>Total Heat Load</t>
  </si>
  <si>
    <t>Cooling water requirement</t>
  </si>
  <si>
    <t>M3/hr</t>
  </si>
  <si>
    <t>U</t>
  </si>
  <si>
    <t>Cleanliness factor</t>
  </si>
  <si>
    <t>V</t>
  </si>
  <si>
    <t>Water Velocity Loss</t>
  </si>
  <si>
    <t>Notes:-</t>
  </si>
  <si>
    <t>Name</t>
  </si>
  <si>
    <t>Signature</t>
  </si>
  <si>
    <t>Date</t>
  </si>
  <si>
    <t>Pprepared by</t>
  </si>
  <si>
    <t>Pavan Srivastava</t>
  </si>
  <si>
    <t>Checked by</t>
  </si>
  <si>
    <t>SURFACE CONDENSER</t>
  </si>
  <si>
    <t>steam flow to condenser</t>
  </si>
  <si>
    <t>ata</t>
  </si>
  <si>
    <t>Condenser Pressure (consider 0.005 ata Pressure drop)</t>
  </si>
  <si>
    <t>Vacumn</t>
  </si>
  <si>
    <t>In Hg</t>
  </si>
  <si>
    <t>Inlet enthalpy to condenser (from steam path calculation)</t>
  </si>
  <si>
    <t>multiply by 2.204</t>
  </si>
  <si>
    <t>BTU/Kg</t>
  </si>
  <si>
    <t>multiply by 252.116( 1 BTU= 252.16 Cal)</t>
  </si>
  <si>
    <t>Cal/kg</t>
  </si>
  <si>
    <t>devide by 1000 (H steam)</t>
  </si>
  <si>
    <t>Temperature at exhaust exist (from calculation sheet)</t>
  </si>
  <si>
    <t>Temperature at</t>
  </si>
  <si>
    <t>from HEI Appendix D (Properties of steam)</t>
  </si>
  <si>
    <t>H condensate (Ts)</t>
  </si>
  <si>
    <t>Cooling water inlet temperature (T1)</t>
  </si>
  <si>
    <t>Cooling water outlet temperature (T2)</t>
  </si>
  <si>
    <t>Water velocity (Vw)</t>
  </si>
  <si>
    <t>ft/sec</t>
  </si>
  <si>
    <t>M/sec</t>
  </si>
  <si>
    <t>tube details</t>
  </si>
  <si>
    <t>Tube outside diameter</t>
  </si>
  <si>
    <t>Material &amp; Gauge</t>
  </si>
  <si>
    <t>Heat Load Calculation (from HEI 4.2)</t>
  </si>
  <si>
    <t>Auxiliary heat load calculation</t>
  </si>
  <si>
    <t>GVC Load</t>
  </si>
  <si>
    <t>(refer GVC calculation)</t>
  </si>
  <si>
    <t>Temperature of condensate outlet</t>
  </si>
  <si>
    <t>flow rate</t>
  </si>
  <si>
    <t>heat load = condensate outlet temp-condensate temp) x flow</t>
  </si>
  <si>
    <t>kcal/hr</t>
  </si>
  <si>
    <t>Ejector load calculation (refer Ejector calculation)</t>
  </si>
  <si>
    <t>Inter condenser</t>
  </si>
  <si>
    <t>Condenser drain temp.</t>
  </si>
  <si>
    <t>Heat Load = Inter. Condenser drain temp-condensate temp)* flow</t>
  </si>
  <si>
    <t>After conderser</t>
  </si>
  <si>
    <t>Hear load = after condenser drain temp-condensate temp)*flow</t>
  </si>
  <si>
    <t>Total Ejector Load = inter condser + after conderser load</t>
  </si>
  <si>
    <t>kcal/kg</t>
  </si>
  <si>
    <t>Total Auxiliary Heat Load = GVC load + Ejector Load</t>
  </si>
  <si>
    <t>Heat load on conderser = (H steam - H condensate)xWs</t>
  </si>
  <si>
    <t>Total heat load = condeser load + auxiliary load</t>
  </si>
  <si>
    <t>Heat Transfer rate Calculation (HEI 4.2.1)</t>
  </si>
  <si>
    <t>U = U1 x Fw x Fm x Fc</t>
  </si>
  <si>
    <t>U1 = uncorrected Heat transfer coefficient</t>
  </si>
  <si>
    <t>Btu/hr*ft2*°F</t>
  </si>
  <si>
    <t xml:space="preserve">       (Fig.1 or table 1 of HEI page No.7)</t>
  </si>
  <si>
    <t>Fw= Inlet water temperature correction factor</t>
  </si>
  <si>
    <t xml:space="preserve">      ( Fig.2 or table 2 of HEI page No.9)</t>
  </si>
  <si>
    <t>Fm = Tube material and gauge correction factor</t>
  </si>
  <si>
    <t xml:space="preserve">        ( Table 3 of HEI page No.11)</t>
  </si>
  <si>
    <t>Fc = Cleanliness Factor consider 0.85</t>
  </si>
  <si>
    <t>Corrected heat transfer correction factor</t>
  </si>
  <si>
    <t>for kcal/Hr*M2*°C multiply by 4.882428</t>
  </si>
  <si>
    <t>kcal/hr*m2*°C</t>
  </si>
  <si>
    <t>LMTD Calculation</t>
  </si>
  <si>
    <t xml:space="preserve">                 TR</t>
  </si>
  <si>
    <t>LMDT = ---------------------</t>
  </si>
  <si>
    <t xml:space="preserve">                (  I Td )</t>
  </si>
  <si>
    <t xml:space="preserve">            Ln(---------)</t>
  </si>
  <si>
    <t xml:space="preserve">                ( T Td )</t>
  </si>
  <si>
    <t>TR = T2 - T1</t>
  </si>
  <si>
    <t>I Td = Ts - T1</t>
  </si>
  <si>
    <t>T Td = Ts - T2</t>
  </si>
  <si>
    <t>Ln</t>
  </si>
  <si>
    <t>LMTD</t>
  </si>
  <si>
    <t>Surface Area Calculation</t>
  </si>
  <si>
    <t>Q = U x As X LMTD</t>
  </si>
  <si>
    <t>As =</t>
  </si>
  <si>
    <t>M2</t>
  </si>
  <si>
    <t>Add margin in length</t>
  </si>
  <si>
    <t>Water Quantity Calculation (ref HEI 4.1.4)</t>
  </si>
  <si>
    <t xml:space="preserve">                     Q </t>
  </si>
  <si>
    <t>W = ----------------------------------------</t>
  </si>
  <si>
    <t>M3/Hr</t>
  </si>
  <si>
    <t xml:space="preserve">           Sg x Cp x Tr</t>
  </si>
  <si>
    <t>Sg = Specific gravity</t>
  </si>
  <si>
    <t>Cp = specific Heat</t>
  </si>
  <si>
    <t>Tr = Temperature rise of water</t>
  </si>
  <si>
    <t>No. of Tube Calculation</t>
  </si>
  <si>
    <t>Inside Area tube (ref HEI table 7)</t>
  </si>
  <si>
    <t>Inside dia</t>
  </si>
  <si>
    <t>Area</t>
  </si>
  <si>
    <t xml:space="preserve">     Flow in M/sec</t>
  </si>
  <si>
    <t>No. of Tube = ----------------------------------------</t>
  </si>
  <si>
    <t>Nos</t>
  </si>
  <si>
    <t xml:space="preserve">    Area x Velocity </t>
  </si>
  <si>
    <t>No. of tube with plugging margin per pass</t>
  </si>
  <si>
    <t>Total No of tube = No of tube per pass x no of pass</t>
  </si>
  <si>
    <t>Length of tube calculation</t>
  </si>
  <si>
    <t>Tube Surface Area</t>
  </si>
  <si>
    <t xml:space="preserve">               Required surface area</t>
  </si>
  <si>
    <t>Length of tube = -------------------------------------------------</t>
  </si>
  <si>
    <t xml:space="preserve">              Tube Area x No of tube</t>
  </si>
  <si>
    <t>With marign in surface area tube length</t>
  </si>
  <si>
    <t>(INCLUDING AREA OF PLUGGING MARGIN)</t>
  </si>
  <si>
    <t>ft</t>
  </si>
  <si>
    <t>Circulating Water Pressure Loss</t>
  </si>
  <si>
    <t>The circulating water pressure loss through the condenser is calculated</t>
  </si>
  <si>
    <t>using the following equations.</t>
  </si>
  <si>
    <t>Rtt = Lt ( Rt x R2 x R1) + Sigma  Re</t>
  </si>
  <si>
    <t>Sigme Re</t>
  </si>
  <si>
    <t>ft of water</t>
  </si>
  <si>
    <t>Rtt = Total Loss</t>
  </si>
  <si>
    <t>M of Water</t>
  </si>
  <si>
    <t>Kg/cm²g</t>
  </si>
  <si>
    <t>Lt = Tube Length x Number of Pass</t>
  </si>
  <si>
    <t>R1 = Temperature Correction for friction loss in tubes.</t>
  </si>
  <si>
    <t xml:space="preserve">                                        1.75</t>
  </si>
  <si>
    <t xml:space="preserve">                  0.00642 x( Vw )</t>
  </si>
  <si>
    <t>R2 x Rt = ------------------------------------------</t>
  </si>
  <si>
    <t>-------------------</t>
  </si>
  <si>
    <t xml:space="preserve">                                       1.25</t>
  </si>
  <si>
    <t xml:space="preserve">                               ( Dl )</t>
  </si>
  <si>
    <t>R2 = Gauge correction factor for friction loss</t>
  </si>
  <si>
    <t>Rt = Tube friction loss (ft of water / ft of length)</t>
  </si>
  <si>
    <t>Vw = Water Velocity</t>
  </si>
  <si>
    <t>Di  = Tube inside diameter</t>
  </si>
  <si>
    <t>Tube Size</t>
  </si>
  <si>
    <t>TUBE VELOCITY IN Ft/sce</t>
  </si>
  <si>
    <t>TO</t>
  </si>
  <si>
    <t>Tube OD</t>
  </si>
  <si>
    <t>U (uncorrected)</t>
  </si>
  <si>
    <t>INLET WATER TEMPERATURE</t>
  </si>
  <si>
    <t xml:space="preserve">    CORRECTION FACTOR</t>
  </si>
  <si>
    <t>Fw</t>
  </si>
  <si>
    <t>INLET WATER °F</t>
  </si>
  <si>
    <t>TUBE MATERIAL AND GAUGE CORRECTION FACTOR      Fm</t>
  </si>
  <si>
    <t>CODE</t>
  </si>
  <si>
    <t>TUBE WALL GAUGE - BWG</t>
  </si>
  <si>
    <t>TUBE MATERIAL</t>
  </si>
  <si>
    <t>AB25</t>
  </si>
  <si>
    <t>AB24</t>
  </si>
  <si>
    <t>AB23</t>
  </si>
  <si>
    <t>AB22</t>
  </si>
  <si>
    <t>AB20</t>
  </si>
  <si>
    <t>AB16</t>
  </si>
  <si>
    <t>AB14</t>
  </si>
  <si>
    <t>AB12</t>
  </si>
  <si>
    <t>AC25</t>
  </si>
  <si>
    <t>AC24</t>
  </si>
  <si>
    <t>AC23</t>
  </si>
  <si>
    <t>AC22</t>
  </si>
  <si>
    <t>UNS S44660</t>
  </si>
  <si>
    <t>U4</t>
  </si>
  <si>
    <t>AC20</t>
  </si>
  <si>
    <t>AC18</t>
  </si>
  <si>
    <t>AC16</t>
  </si>
  <si>
    <t>AC14</t>
  </si>
  <si>
    <t>AC12</t>
  </si>
  <si>
    <t>CI25</t>
  </si>
  <si>
    <t>CI24</t>
  </si>
  <si>
    <t>CI23</t>
  </si>
  <si>
    <t>CI22</t>
  </si>
  <si>
    <t>CI20</t>
  </si>
  <si>
    <t>CI18</t>
  </si>
  <si>
    <t>CI16</t>
  </si>
  <si>
    <t>CI14</t>
  </si>
  <si>
    <t>CI12</t>
  </si>
  <si>
    <t>ABR25</t>
  </si>
  <si>
    <t>ABR24</t>
  </si>
  <si>
    <t>ABR23</t>
  </si>
  <si>
    <t>ABR22</t>
  </si>
  <si>
    <t>ABR20</t>
  </si>
  <si>
    <t>ABR18</t>
  </si>
  <si>
    <t>ABR16</t>
  </si>
  <si>
    <t>ABR14</t>
  </si>
  <si>
    <t>ABR12</t>
  </si>
  <si>
    <t>ABZ25</t>
  </si>
  <si>
    <t>Aluminum Bronze</t>
  </si>
  <si>
    <t>ABZ24</t>
  </si>
  <si>
    <t>ABZ23</t>
  </si>
  <si>
    <t>ABZ22</t>
  </si>
  <si>
    <t>ABZ20</t>
  </si>
  <si>
    <t>ABZ18</t>
  </si>
  <si>
    <t>ABZ16</t>
  </si>
  <si>
    <t>ABZ14</t>
  </si>
  <si>
    <t>ABZ12</t>
  </si>
  <si>
    <t>CN9025</t>
  </si>
  <si>
    <t>CN9024</t>
  </si>
  <si>
    <t>CN9023</t>
  </si>
  <si>
    <t>CN9022</t>
  </si>
  <si>
    <t>CN9020</t>
  </si>
  <si>
    <t>CN9018</t>
  </si>
  <si>
    <t>CN9016</t>
  </si>
  <si>
    <t>CN9014</t>
  </si>
  <si>
    <t>CN9012</t>
  </si>
  <si>
    <t>CN7025</t>
  </si>
  <si>
    <t>CN7024</t>
  </si>
  <si>
    <t>CN7023</t>
  </si>
  <si>
    <t>CN7022</t>
  </si>
  <si>
    <t>CN7020</t>
  </si>
  <si>
    <t>CN7018</t>
  </si>
  <si>
    <t>CN7016</t>
  </si>
  <si>
    <t>CN7014</t>
  </si>
  <si>
    <t>CN7012</t>
  </si>
  <si>
    <t>CS25</t>
  </si>
  <si>
    <t>CS24</t>
  </si>
  <si>
    <t>CS23</t>
  </si>
  <si>
    <t>CS22</t>
  </si>
  <si>
    <t>CS20</t>
  </si>
  <si>
    <t>CS18</t>
  </si>
  <si>
    <t>CS16</t>
  </si>
  <si>
    <t>CS14</t>
  </si>
  <si>
    <t>CS12</t>
  </si>
  <si>
    <t>SS25</t>
  </si>
  <si>
    <t>SS24</t>
  </si>
  <si>
    <t>SS23</t>
  </si>
  <si>
    <t>SS22</t>
  </si>
  <si>
    <t>SS20</t>
  </si>
  <si>
    <t>SS18</t>
  </si>
  <si>
    <t>SS16</t>
  </si>
  <si>
    <t>SS14</t>
  </si>
  <si>
    <t>SS12</t>
  </si>
  <si>
    <t>T25</t>
  </si>
  <si>
    <t>T24</t>
  </si>
  <si>
    <t>T23</t>
  </si>
  <si>
    <t>T22</t>
  </si>
  <si>
    <t>T20</t>
  </si>
  <si>
    <t>T18</t>
  </si>
  <si>
    <t>T16</t>
  </si>
  <si>
    <t>T14</t>
  </si>
  <si>
    <t>T12</t>
  </si>
  <si>
    <t>U125</t>
  </si>
  <si>
    <t>U124</t>
  </si>
  <si>
    <t>U123</t>
  </si>
  <si>
    <t>U122</t>
  </si>
  <si>
    <t>U120</t>
  </si>
  <si>
    <t>U118</t>
  </si>
  <si>
    <t>U116</t>
  </si>
  <si>
    <t>U114</t>
  </si>
  <si>
    <t>U112</t>
  </si>
  <si>
    <t>U225</t>
  </si>
  <si>
    <t>U224</t>
  </si>
  <si>
    <t>U223</t>
  </si>
  <si>
    <t>U222</t>
  </si>
  <si>
    <t>U220</t>
  </si>
  <si>
    <t>U218</t>
  </si>
  <si>
    <t>U216</t>
  </si>
  <si>
    <t>U214</t>
  </si>
  <si>
    <t>U212</t>
  </si>
  <si>
    <t>U325</t>
  </si>
  <si>
    <t>U324</t>
  </si>
  <si>
    <t>U323</t>
  </si>
  <si>
    <t>U322</t>
  </si>
  <si>
    <t>U320</t>
  </si>
  <si>
    <t>U318</t>
  </si>
  <si>
    <t>U316</t>
  </si>
  <si>
    <t>U314</t>
  </si>
  <si>
    <t>U312</t>
  </si>
  <si>
    <t>TUBE INSIDE DIAMETER</t>
  </si>
  <si>
    <t>TUBE OD</t>
  </si>
  <si>
    <t>TUBE GAUGE</t>
  </si>
  <si>
    <t>Tube Outside dia</t>
  </si>
  <si>
    <t>Tube Gauge</t>
  </si>
  <si>
    <t>Tube Outside dia gauge</t>
  </si>
  <si>
    <t>Tube inside diameter</t>
  </si>
  <si>
    <t>PROPERTIES OF SATURATED STEAM</t>
  </si>
  <si>
    <t xml:space="preserve">Absolute </t>
  </si>
  <si>
    <t>Temperature</t>
  </si>
  <si>
    <t>Sp Vol.</t>
  </si>
  <si>
    <t>pressure in Hg</t>
  </si>
  <si>
    <t>cu ft / lb</t>
  </si>
  <si>
    <t>TEMPERATURE CORRECTION FOR FRICTION LOSS IN TUBE</t>
  </si>
  <si>
    <t>Inlet Temp(T1)</t>
  </si>
  <si>
    <t>Outlet Temp(T2)</t>
  </si>
  <si>
    <t>(T1-T2)/2</t>
  </si>
  <si>
    <t>R1</t>
  </si>
  <si>
    <t>A = Tube end loss combined inlet and outlet</t>
  </si>
  <si>
    <t>B = Water box inlet loss</t>
  </si>
  <si>
    <t>C = Water box outlet loss</t>
  </si>
  <si>
    <t>No of pass</t>
  </si>
  <si>
    <t>Tube End Loss</t>
  </si>
  <si>
    <t>single pass</t>
  </si>
  <si>
    <t>Water Box Inlet Loss</t>
  </si>
  <si>
    <t>Water Box Outlet Loss</t>
  </si>
  <si>
    <t>toatal loss</t>
  </si>
  <si>
    <t>Double pass</t>
  </si>
  <si>
    <t>Three pass</t>
  </si>
  <si>
    <t>Water Box and Tube End Loss</t>
  </si>
  <si>
    <t>Thermal Calculation for Steam Surface Condenser</t>
  </si>
  <si>
    <t>Ghaziabad, Uttar Pradesh, 201017, India</t>
  </si>
  <si>
    <t>Phone: +91 7042102575 / +91 9106499042</t>
  </si>
  <si>
    <t>apesann1808@gmail.com</t>
  </si>
  <si>
    <t>By : AP Engineering Serivces</t>
  </si>
  <si>
    <t>Address:  M005, KDP Grand Savana, Raj Nagar Extension</t>
  </si>
  <si>
    <t>url : www.apengineeringservices.in</t>
  </si>
  <si>
    <t>Email : apengineeringservicesgzb@gmail.com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</si>
</sst>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i/>
      <sz val="2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.5"/>
      <name val="Arial"/>
      <family val="2"/>
    </font>
    <font>
      <b/>
      <sz val="18"/>
      <name val="Aharoni"/>
      <charset val="177"/>
    </font>
    <font>
      <sz val="20"/>
      <color rgb="FFFF0000"/>
      <name val="Arial Black"/>
      <family val="2"/>
    </font>
    <font>
      <u/>
      <sz val="10"/>
      <color indexed="12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/>
    <xf numFmtId="0" fontId="0" fillId="0" borderId="11" xfId="0" applyBorder="1"/>
    <xf numFmtId="0" fontId="0" fillId="0" borderId="12" xfId="0" quotePrefix="1" applyBorder="1"/>
    <xf numFmtId="0" fontId="0" fillId="0" borderId="4" xfId="0" quotePrefix="1" applyBorder="1"/>
    <xf numFmtId="1" fontId="0" fillId="0" borderId="11" xfId="0" applyNumberFormat="1" applyBorder="1"/>
    <xf numFmtId="0" fontId="0" fillId="0" borderId="12" xfId="0" applyBorder="1"/>
    <xf numFmtId="2" fontId="0" fillId="0" borderId="11" xfId="0" applyNumberFormat="1" applyBorder="1"/>
    <xf numFmtId="2" fontId="0" fillId="0" borderId="12" xfId="0" quotePrefix="1" applyNumberFormat="1" applyBorder="1"/>
    <xf numFmtId="0" fontId="7" fillId="0" borderId="11" xfId="0" applyFont="1" applyBorder="1" applyAlignment="1">
      <alignment horizontal="right"/>
    </xf>
    <xf numFmtId="0" fontId="8" fillId="0" borderId="13" xfId="0" applyFont="1" applyBorder="1"/>
    <xf numFmtId="0" fontId="0" fillId="0" borderId="13" xfId="0" applyBorder="1"/>
    <xf numFmtId="0" fontId="2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0" fillId="0" borderId="0" xfId="0" applyNumberFormat="1"/>
    <xf numFmtId="0" fontId="0" fillId="0" borderId="0" xfId="0" quotePrefix="1"/>
    <xf numFmtId="164" fontId="0" fillId="0" borderId="0" xfId="0" applyNumberFormat="1"/>
    <xf numFmtId="0" fontId="11" fillId="0" borderId="0" xfId="0" applyFont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0" fontId="0" fillId="0" borderId="3" xfId="0" applyBorder="1" applyAlignment="1">
      <alignment horizontal="center"/>
    </xf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4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9" fillId="0" borderId="22" xfId="0" applyFont="1" applyBorder="1"/>
    <xf numFmtId="0" fontId="0" fillId="0" borderId="27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2" fillId="0" borderId="31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2" fillId="0" borderId="33" xfId="0" applyFont="1" applyBorder="1"/>
    <xf numFmtId="0" fontId="0" fillId="0" borderId="34" xfId="0" applyBorder="1"/>
    <xf numFmtId="0" fontId="13" fillId="0" borderId="35" xfId="0" applyFont="1" applyBorder="1"/>
    <xf numFmtId="0" fontId="0" fillId="0" borderId="22" xfId="0" applyBorder="1"/>
    <xf numFmtId="164" fontId="0" fillId="0" borderId="36" xfId="0" applyNumberFormat="1" applyBorder="1"/>
    <xf numFmtId="1" fontId="0" fillId="0" borderId="37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38" xfId="0" applyNumberFormat="1" applyBorder="1"/>
    <xf numFmtId="1" fontId="0" fillId="0" borderId="12" xfId="0" applyNumberFormat="1" applyBorder="1"/>
    <xf numFmtId="164" fontId="0" fillId="0" borderId="18" xfId="0" applyNumberFormat="1" applyBorder="1"/>
    <xf numFmtId="164" fontId="0" fillId="0" borderId="39" xfId="0" applyNumberFormat="1" applyBorder="1"/>
    <xf numFmtId="1" fontId="0" fillId="0" borderId="40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14" fillId="0" borderId="32" xfId="0" applyFont="1" applyBorder="1"/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1" applyAlignment="1" applyProtection="1">
      <alignment horizontal="center"/>
    </xf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N"/>
              <a:t>TEMP CORRECTION FOR FRICTION LOSS IN TUBE</a:t>
            </a:r>
          </a:p>
        </c:rich>
      </c:tx>
      <c:layout>
        <c:manualLayout>
          <c:xMode val="edge"/>
          <c:yMode val="edge"/>
          <c:x val="0.14957299692377163"/>
          <c:y val="2.85714526841701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5366220328987"/>
          <c:y val="0.11897115448775566"/>
          <c:w val="0.82975055609906356"/>
          <c:h val="0.7620584760431917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[1]R1!$A$3:$A$96</c:f>
              <c:numCache>
                <c:formatCode>General</c:formatCode>
                <c:ptCount val="9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  <c:pt idx="56">
                  <c:v>91</c:v>
                </c:pt>
                <c:pt idx="57">
                  <c:v>92</c:v>
                </c:pt>
                <c:pt idx="58">
                  <c:v>93</c:v>
                </c:pt>
                <c:pt idx="59">
                  <c:v>94</c:v>
                </c:pt>
                <c:pt idx="60">
                  <c:v>95</c:v>
                </c:pt>
                <c:pt idx="61">
                  <c:v>96</c:v>
                </c:pt>
                <c:pt idx="62">
                  <c:v>97</c:v>
                </c:pt>
                <c:pt idx="63">
                  <c:v>98</c:v>
                </c:pt>
                <c:pt idx="64">
                  <c:v>99</c:v>
                </c:pt>
                <c:pt idx="65">
                  <c:v>100</c:v>
                </c:pt>
                <c:pt idx="66">
                  <c:v>101</c:v>
                </c:pt>
                <c:pt idx="67">
                  <c:v>102</c:v>
                </c:pt>
                <c:pt idx="68">
                  <c:v>103</c:v>
                </c:pt>
                <c:pt idx="69">
                  <c:v>104</c:v>
                </c:pt>
                <c:pt idx="70">
                  <c:v>105</c:v>
                </c:pt>
                <c:pt idx="71">
                  <c:v>106</c:v>
                </c:pt>
                <c:pt idx="72">
                  <c:v>107</c:v>
                </c:pt>
                <c:pt idx="73">
                  <c:v>108</c:v>
                </c:pt>
                <c:pt idx="74">
                  <c:v>109</c:v>
                </c:pt>
                <c:pt idx="75">
                  <c:v>110</c:v>
                </c:pt>
                <c:pt idx="76">
                  <c:v>111</c:v>
                </c:pt>
                <c:pt idx="77">
                  <c:v>112</c:v>
                </c:pt>
                <c:pt idx="78">
                  <c:v>113</c:v>
                </c:pt>
                <c:pt idx="79">
                  <c:v>114</c:v>
                </c:pt>
                <c:pt idx="80">
                  <c:v>115</c:v>
                </c:pt>
                <c:pt idx="81">
                  <c:v>116</c:v>
                </c:pt>
                <c:pt idx="82">
                  <c:v>117</c:v>
                </c:pt>
                <c:pt idx="83">
                  <c:v>118</c:v>
                </c:pt>
                <c:pt idx="84">
                  <c:v>119</c:v>
                </c:pt>
                <c:pt idx="85">
                  <c:v>120</c:v>
                </c:pt>
                <c:pt idx="86">
                  <c:v>121</c:v>
                </c:pt>
                <c:pt idx="87">
                  <c:v>122</c:v>
                </c:pt>
                <c:pt idx="88">
                  <c:v>123</c:v>
                </c:pt>
                <c:pt idx="89">
                  <c:v>124</c:v>
                </c:pt>
                <c:pt idx="90">
                  <c:v>125</c:v>
                </c:pt>
                <c:pt idx="91">
                  <c:v>126</c:v>
                </c:pt>
                <c:pt idx="92">
                  <c:v>127</c:v>
                </c:pt>
                <c:pt idx="93">
                  <c:v>128</c:v>
                </c:pt>
              </c:numCache>
            </c:numRef>
          </c:cat>
          <c:val>
            <c:numRef>
              <c:f>[1]R1!$B$3:$B$96</c:f>
              <c:numCache>
                <c:formatCode>General</c:formatCode>
                <c:ptCount val="94"/>
                <c:pt idx="0">
                  <c:v>1.1599999999999999</c:v>
                </c:pt>
                <c:pt idx="1">
                  <c:v>1.1599999999999999</c:v>
                </c:pt>
                <c:pt idx="2">
                  <c:v>1.1558823529411764</c:v>
                </c:pt>
                <c:pt idx="3">
                  <c:v>1.1517647058823528</c:v>
                </c:pt>
                <c:pt idx="4">
                  <c:v>1.1476470588235292</c:v>
                </c:pt>
                <c:pt idx="5">
                  <c:v>1.1435294117647059</c:v>
                </c:pt>
                <c:pt idx="6">
                  <c:v>1.1394117647058823</c:v>
                </c:pt>
                <c:pt idx="7">
                  <c:v>1.1352941176470588</c:v>
                </c:pt>
                <c:pt idx="8">
                  <c:v>1.1311764705882352</c:v>
                </c:pt>
                <c:pt idx="9">
                  <c:v>1.1270588235294117</c:v>
                </c:pt>
                <c:pt idx="10">
                  <c:v>1.1229411764705881</c:v>
                </c:pt>
                <c:pt idx="11">
                  <c:v>1.1188235294117646</c:v>
                </c:pt>
                <c:pt idx="12">
                  <c:v>1.114705882352941</c:v>
                </c:pt>
                <c:pt idx="13">
                  <c:v>1.1105882352941177</c:v>
                </c:pt>
                <c:pt idx="14">
                  <c:v>1.1064705882352941</c:v>
                </c:pt>
                <c:pt idx="15">
                  <c:v>1.1023529411764705</c:v>
                </c:pt>
                <c:pt idx="16">
                  <c:v>1.098235294117647</c:v>
                </c:pt>
                <c:pt idx="17">
                  <c:v>1.0941176470588234</c:v>
                </c:pt>
                <c:pt idx="18">
                  <c:v>1.0899999999999999</c:v>
                </c:pt>
                <c:pt idx="19">
                  <c:v>1.0858823529411763</c:v>
                </c:pt>
                <c:pt idx="20">
                  <c:v>1.0817647058823527</c:v>
                </c:pt>
                <c:pt idx="21">
                  <c:v>1.0776470588235294</c:v>
                </c:pt>
                <c:pt idx="22">
                  <c:v>1.0735294117647058</c:v>
                </c:pt>
                <c:pt idx="23">
                  <c:v>1.0694117647058823</c:v>
                </c:pt>
                <c:pt idx="24">
                  <c:v>1.0652941176470587</c:v>
                </c:pt>
                <c:pt idx="25">
                  <c:v>1.0611764705882352</c:v>
                </c:pt>
                <c:pt idx="26">
                  <c:v>1.0570588235294116</c:v>
                </c:pt>
                <c:pt idx="27">
                  <c:v>1.052941176470588</c:v>
                </c:pt>
                <c:pt idx="28">
                  <c:v>1.0488235294117647</c:v>
                </c:pt>
                <c:pt idx="29">
                  <c:v>1.0447058823529412</c:v>
                </c:pt>
                <c:pt idx="30">
                  <c:v>1.0405882352941176</c:v>
                </c:pt>
                <c:pt idx="31">
                  <c:v>1.036470588235294</c:v>
                </c:pt>
                <c:pt idx="32">
                  <c:v>1.0323529411764705</c:v>
                </c:pt>
                <c:pt idx="33">
                  <c:v>1.0282352941176469</c:v>
                </c:pt>
                <c:pt idx="34">
                  <c:v>1.0241176470588234</c:v>
                </c:pt>
                <c:pt idx="35">
                  <c:v>1.02</c:v>
                </c:pt>
                <c:pt idx="36">
                  <c:v>1.0174000000000001</c:v>
                </c:pt>
                <c:pt idx="37">
                  <c:v>1.0147999999999999</c:v>
                </c:pt>
                <c:pt idx="38">
                  <c:v>1.0122</c:v>
                </c:pt>
                <c:pt idx="39">
                  <c:v>1.0096000000000001</c:v>
                </c:pt>
                <c:pt idx="40">
                  <c:v>1.0070000000000001</c:v>
                </c:pt>
                <c:pt idx="41">
                  <c:v>1.0044</c:v>
                </c:pt>
                <c:pt idx="42">
                  <c:v>1.0018</c:v>
                </c:pt>
                <c:pt idx="43">
                  <c:v>0.99919999999999998</c:v>
                </c:pt>
                <c:pt idx="44">
                  <c:v>0.99660000000000004</c:v>
                </c:pt>
                <c:pt idx="45">
                  <c:v>0.99399999999999999</c:v>
                </c:pt>
                <c:pt idx="46">
                  <c:v>0.99140000000000006</c:v>
                </c:pt>
                <c:pt idx="47">
                  <c:v>0.98880000000000001</c:v>
                </c:pt>
                <c:pt idx="48">
                  <c:v>0.98619999999999997</c:v>
                </c:pt>
                <c:pt idx="49">
                  <c:v>0.98360000000000003</c:v>
                </c:pt>
                <c:pt idx="50">
                  <c:v>0.98099999999999998</c:v>
                </c:pt>
                <c:pt idx="51">
                  <c:v>0.97840000000000005</c:v>
                </c:pt>
                <c:pt idx="52">
                  <c:v>0.9758</c:v>
                </c:pt>
                <c:pt idx="53">
                  <c:v>0.97320000000000007</c:v>
                </c:pt>
                <c:pt idx="54">
                  <c:v>0.97060000000000002</c:v>
                </c:pt>
                <c:pt idx="55">
                  <c:v>0.96799999999999997</c:v>
                </c:pt>
                <c:pt idx="56">
                  <c:v>0.96589999999999998</c:v>
                </c:pt>
                <c:pt idx="57">
                  <c:v>0.96379999999999999</c:v>
                </c:pt>
                <c:pt idx="58">
                  <c:v>0.9617</c:v>
                </c:pt>
                <c:pt idx="59">
                  <c:v>0.95960000000000001</c:v>
                </c:pt>
                <c:pt idx="60">
                  <c:v>0.95750000000000002</c:v>
                </c:pt>
                <c:pt idx="61">
                  <c:v>0.95539999999999992</c:v>
                </c:pt>
                <c:pt idx="62">
                  <c:v>0.95329999999999993</c:v>
                </c:pt>
                <c:pt idx="63">
                  <c:v>0.95119999999999993</c:v>
                </c:pt>
                <c:pt idx="64">
                  <c:v>0.94909999999999994</c:v>
                </c:pt>
                <c:pt idx="65">
                  <c:v>0.94699999999999995</c:v>
                </c:pt>
                <c:pt idx="66">
                  <c:v>0.94489999999999996</c:v>
                </c:pt>
                <c:pt idx="67">
                  <c:v>0.94279999999999997</c:v>
                </c:pt>
                <c:pt idx="68">
                  <c:v>0.94069999999999998</c:v>
                </c:pt>
                <c:pt idx="69">
                  <c:v>0.93859999999999999</c:v>
                </c:pt>
                <c:pt idx="70">
                  <c:v>0.9365</c:v>
                </c:pt>
                <c:pt idx="71">
                  <c:v>0.93440000000000001</c:v>
                </c:pt>
                <c:pt idx="72">
                  <c:v>0.93230000000000002</c:v>
                </c:pt>
                <c:pt idx="73">
                  <c:v>0.93019999999999992</c:v>
                </c:pt>
                <c:pt idx="74">
                  <c:v>0.92809999999999993</c:v>
                </c:pt>
                <c:pt idx="75">
                  <c:v>0.92649999999999999</c:v>
                </c:pt>
                <c:pt idx="76">
                  <c:v>0.92500000000000004</c:v>
                </c:pt>
                <c:pt idx="77">
                  <c:v>0.92400000000000004</c:v>
                </c:pt>
                <c:pt idx="78">
                  <c:v>0.92300000000000004</c:v>
                </c:pt>
                <c:pt idx="79">
                  <c:v>0.92</c:v>
                </c:pt>
                <c:pt idx="80">
                  <c:v>0.91859999999999997</c:v>
                </c:pt>
                <c:pt idx="81">
                  <c:v>0.9173</c:v>
                </c:pt>
                <c:pt idx="82">
                  <c:v>0.91600000000000004</c:v>
                </c:pt>
                <c:pt idx="83">
                  <c:v>0.91459999999999997</c:v>
                </c:pt>
                <c:pt idx="84">
                  <c:v>0.9133</c:v>
                </c:pt>
                <c:pt idx="85">
                  <c:v>0.91200000000000003</c:v>
                </c:pt>
                <c:pt idx="86">
                  <c:v>0.91100000000000003</c:v>
                </c:pt>
                <c:pt idx="87">
                  <c:v>0.90949999999999998</c:v>
                </c:pt>
                <c:pt idx="88">
                  <c:v>0.90849999999999997</c:v>
                </c:pt>
                <c:pt idx="89">
                  <c:v>0.90800000000000003</c:v>
                </c:pt>
                <c:pt idx="90">
                  <c:v>0.90749999999999997</c:v>
                </c:pt>
                <c:pt idx="91">
                  <c:v>0.90700000000000003</c:v>
                </c:pt>
                <c:pt idx="92">
                  <c:v>0.90649999999999997</c:v>
                </c:pt>
                <c:pt idx="93">
                  <c:v>0.90600000000000003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358944"/>
        <c:axId val="984355680"/>
      </c:lineChart>
      <c:catAx>
        <c:axId val="98435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(T1-T2)/2</a:t>
                </a:r>
              </a:p>
            </c:rich>
          </c:tx>
          <c:layout>
            <c:manualLayout>
              <c:xMode val="edge"/>
              <c:yMode val="edge"/>
              <c:x val="0.50142541322119683"/>
              <c:y val="0.937889122380602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355680"/>
        <c:crossesAt val="0.88"/>
        <c:auto val="1"/>
        <c:lblAlgn val="ctr"/>
        <c:lblOffset val="100"/>
        <c:tickLblSkip val="10"/>
        <c:tickMarkSkip val="1"/>
        <c:noMultiLvlLbl val="0"/>
      </c:catAx>
      <c:valAx>
        <c:axId val="984355680"/>
        <c:scaling>
          <c:orientation val="minMax"/>
          <c:max val="1.1599999999999999"/>
          <c:min val="0.8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R1</a:t>
                </a:r>
              </a:p>
            </c:rich>
          </c:tx>
          <c:layout>
            <c:manualLayout>
              <c:xMode val="edge"/>
              <c:yMode val="edge"/>
              <c:x val="2.7065541538490487E-2"/>
              <c:y val="0.48571469563089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358944"/>
        <c:crosses val="autoZero"/>
        <c:crossBetween val="between"/>
        <c:majorUnit val="0.02"/>
        <c:minorUnit val="2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133350</xdr:rowOff>
    </xdr:from>
    <xdr:to>
      <xdr:col>3</xdr:col>
      <xdr:colOff>304800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09900" y="6953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9525</xdr:rowOff>
    </xdr:from>
    <xdr:to>
      <xdr:col>10</xdr:col>
      <xdr:colOff>419100</xdr:colOff>
      <xdr:row>38</xdr:row>
      <xdr:rowOff>104775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denser_calculation_rev0_pav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pecification"/>
      <sheetName val="calculation"/>
      <sheetName val="U1"/>
      <sheetName val="Fw"/>
      <sheetName val="Fm"/>
      <sheetName val="tube"/>
      <sheetName val="STEAM"/>
      <sheetName val="R1"/>
      <sheetName val="Re"/>
    </sheetNames>
    <sheetDataSet>
      <sheetData sheetId="0"/>
      <sheetData sheetId="1">
        <row r="2">
          <cell r="B2" t="str">
            <v>XXXXXXXXXXXX</v>
          </cell>
        </row>
        <row r="5">
          <cell r="C5">
            <v>30100</v>
          </cell>
        </row>
        <row r="6">
          <cell r="C6">
            <v>9.5000000000000001E-2</v>
          </cell>
        </row>
        <row r="7">
          <cell r="C7">
            <v>1010</v>
          </cell>
        </row>
        <row r="8">
          <cell r="C8">
            <v>112.01</v>
          </cell>
        </row>
        <row r="9">
          <cell r="C9">
            <v>32</v>
          </cell>
        </row>
        <row r="10">
          <cell r="C10">
            <v>40</v>
          </cell>
        </row>
        <row r="11">
          <cell r="C11">
            <v>0.85</v>
          </cell>
        </row>
        <row r="12">
          <cell r="C12">
            <v>6</v>
          </cell>
        </row>
        <row r="13">
          <cell r="C13" t="str">
            <v>AB18</v>
          </cell>
        </row>
        <row r="14">
          <cell r="C14">
            <v>0.75</v>
          </cell>
        </row>
        <row r="15">
          <cell r="C15">
            <v>18</v>
          </cell>
        </row>
        <row r="17">
          <cell r="C17">
            <v>300</v>
          </cell>
        </row>
        <row r="18">
          <cell r="C18">
            <v>99.35</v>
          </cell>
        </row>
        <row r="20">
          <cell r="C20">
            <v>175</v>
          </cell>
        </row>
        <row r="21">
          <cell r="C21">
            <v>73.2</v>
          </cell>
        </row>
        <row r="22">
          <cell r="C22">
            <v>64.63</v>
          </cell>
        </row>
        <row r="23">
          <cell r="C23">
            <v>85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10</v>
          </cell>
        </row>
        <row r="27">
          <cell r="C27">
            <v>10</v>
          </cell>
        </row>
      </sheetData>
      <sheetData sheetId="2">
        <row r="37">
          <cell r="C37" t="str">
            <v>Pavan Srivastava</v>
          </cell>
        </row>
      </sheetData>
      <sheetData sheetId="3">
        <row r="6">
          <cell r="E6">
            <v>0.09</v>
          </cell>
        </row>
        <row r="15">
          <cell r="E15">
            <v>44.011111111111113</v>
          </cell>
        </row>
        <row r="46">
          <cell r="E46">
            <v>24358.834111111108</v>
          </cell>
        </row>
        <row r="48">
          <cell r="E48">
            <v>15570944.772195553</v>
          </cell>
        </row>
        <row r="50">
          <cell r="E50">
            <v>15595303.606306665</v>
          </cell>
        </row>
        <row r="84">
          <cell r="E84">
            <v>734.83472523580792</v>
          </cell>
        </row>
        <row r="85">
          <cell r="E85">
            <v>808.3181977593888</v>
          </cell>
        </row>
        <row r="89">
          <cell r="E89">
            <v>1958.8262313558675</v>
          </cell>
        </row>
        <row r="109">
          <cell r="E109">
            <v>3038.7324099444759</v>
          </cell>
        </row>
        <row r="119">
          <cell r="E119">
            <v>4.4813762388242964</v>
          </cell>
        </row>
        <row r="132">
          <cell r="E132">
            <v>0.38143020928857641</v>
          </cell>
        </row>
      </sheetData>
      <sheetData sheetId="4">
        <row r="29">
          <cell r="C29">
            <v>654</v>
          </cell>
        </row>
      </sheetData>
      <sheetData sheetId="5">
        <row r="6">
          <cell r="A6">
            <v>30</v>
          </cell>
          <cell r="B6">
            <v>0.65</v>
          </cell>
        </row>
        <row r="7">
          <cell r="A7">
            <v>31</v>
          </cell>
          <cell r="B7">
            <v>0.65900000000000003</v>
          </cell>
        </row>
        <row r="8">
          <cell r="A8">
            <v>32</v>
          </cell>
          <cell r="B8">
            <v>0.66900000000000004</v>
          </cell>
        </row>
        <row r="9">
          <cell r="A9">
            <v>33</v>
          </cell>
          <cell r="B9">
            <v>0.67800000000000005</v>
          </cell>
        </row>
        <row r="10">
          <cell r="A10">
            <v>34</v>
          </cell>
          <cell r="B10">
            <v>0.68700000000000006</v>
          </cell>
        </row>
        <row r="11">
          <cell r="A11">
            <v>35</v>
          </cell>
          <cell r="B11">
            <v>0.69599999999999995</v>
          </cell>
        </row>
        <row r="12">
          <cell r="A12">
            <v>36</v>
          </cell>
          <cell r="B12">
            <v>0.70599999999999996</v>
          </cell>
        </row>
        <row r="13">
          <cell r="A13">
            <v>37</v>
          </cell>
          <cell r="B13">
            <v>0.71499999999999997</v>
          </cell>
        </row>
        <row r="14">
          <cell r="A14">
            <v>38</v>
          </cell>
          <cell r="B14">
            <v>0.72399999999999998</v>
          </cell>
        </row>
        <row r="15">
          <cell r="A15">
            <v>39</v>
          </cell>
          <cell r="B15">
            <v>0.73299999999999998</v>
          </cell>
        </row>
        <row r="16">
          <cell r="A16">
            <v>40</v>
          </cell>
          <cell r="B16">
            <v>0.74299999999999999</v>
          </cell>
        </row>
        <row r="17">
          <cell r="A17">
            <v>41</v>
          </cell>
          <cell r="B17">
            <v>0.752</v>
          </cell>
        </row>
        <row r="18">
          <cell r="A18">
            <v>42</v>
          </cell>
          <cell r="B18">
            <v>0.76100000000000001</v>
          </cell>
        </row>
        <row r="19">
          <cell r="A19">
            <v>43</v>
          </cell>
          <cell r="B19">
            <v>0.77</v>
          </cell>
        </row>
        <row r="20">
          <cell r="A20">
            <v>44</v>
          </cell>
          <cell r="B20">
            <v>0.78</v>
          </cell>
        </row>
        <row r="21">
          <cell r="A21">
            <v>45</v>
          </cell>
          <cell r="B21">
            <v>0.78900000000000003</v>
          </cell>
        </row>
        <row r="22">
          <cell r="A22">
            <v>46</v>
          </cell>
          <cell r="B22">
            <v>0.79800000000000004</v>
          </cell>
        </row>
        <row r="23">
          <cell r="A23">
            <v>47</v>
          </cell>
          <cell r="B23">
            <v>0.80700000000000005</v>
          </cell>
        </row>
        <row r="24">
          <cell r="A24">
            <v>48</v>
          </cell>
          <cell r="B24">
            <v>0.81599999999999995</v>
          </cell>
        </row>
        <row r="25">
          <cell r="A25">
            <v>49</v>
          </cell>
          <cell r="B25">
            <v>0.82499999999999996</v>
          </cell>
        </row>
        <row r="26">
          <cell r="A26">
            <v>50</v>
          </cell>
          <cell r="B26">
            <v>0.83399999999999996</v>
          </cell>
        </row>
        <row r="27">
          <cell r="A27">
            <v>51</v>
          </cell>
          <cell r="B27">
            <v>0.84299999999999997</v>
          </cell>
        </row>
        <row r="28">
          <cell r="A28">
            <v>52</v>
          </cell>
          <cell r="B28">
            <v>0.85199999999999998</v>
          </cell>
        </row>
        <row r="29">
          <cell r="A29">
            <v>53</v>
          </cell>
          <cell r="B29">
            <v>0.86099999999999999</v>
          </cell>
        </row>
        <row r="30">
          <cell r="A30">
            <v>54</v>
          </cell>
          <cell r="B30">
            <v>0.87</v>
          </cell>
        </row>
        <row r="31">
          <cell r="A31">
            <v>55</v>
          </cell>
          <cell r="B31">
            <v>0.879</v>
          </cell>
        </row>
        <row r="32">
          <cell r="A32">
            <v>56</v>
          </cell>
          <cell r="B32">
            <v>0.88800000000000001</v>
          </cell>
        </row>
        <row r="33">
          <cell r="A33">
            <v>57</v>
          </cell>
          <cell r="B33">
            <v>0.89700000000000002</v>
          </cell>
        </row>
        <row r="34">
          <cell r="A34">
            <v>58</v>
          </cell>
          <cell r="B34">
            <v>0.90500000000000003</v>
          </cell>
        </row>
        <row r="35">
          <cell r="A35">
            <v>59</v>
          </cell>
          <cell r="B35">
            <v>0.91400000000000003</v>
          </cell>
        </row>
        <row r="36">
          <cell r="A36">
            <v>60</v>
          </cell>
          <cell r="B36">
            <v>0.92300000000000004</v>
          </cell>
        </row>
        <row r="37">
          <cell r="A37">
            <v>61</v>
          </cell>
          <cell r="B37">
            <v>0.93200000000000005</v>
          </cell>
        </row>
        <row r="38">
          <cell r="A38">
            <v>62</v>
          </cell>
          <cell r="B38">
            <v>0.94099999999999995</v>
          </cell>
        </row>
        <row r="39">
          <cell r="A39">
            <v>63</v>
          </cell>
          <cell r="B39">
            <v>0.95</v>
          </cell>
        </row>
        <row r="40">
          <cell r="A40">
            <v>64</v>
          </cell>
          <cell r="B40">
            <v>0.95899999999999996</v>
          </cell>
        </row>
        <row r="41">
          <cell r="A41">
            <v>65</v>
          </cell>
          <cell r="B41">
            <v>0.96799999999999997</v>
          </cell>
        </row>
        <row r="42">
          <cell r="A42">
            <v>66</v>
          </cell>
          <cell r="B42">
            <v>0.97499999999999998</v>
          </cell>
        </row>
        <row r="43">
          <cell r="A43">
            <v>67</v>
          </cell>
          <cell r="B43">
            <v>0.98199999999999998</v>
          </cell>
        </row>
        <row r="44">
          <cell r="A44">
            <v>68</v>
          </cell>
          <cell r="B44">
            <v>0.98899999999999999</v>
          </cell>
        </row>
        <row r="45">
          <cell r="A45">
            <v>69</v>
          </cell>
          <cell r="B45">
            <v>0.99399999999999999</v>
          </cell>
        </row>
        <row r="46">
          <cell r="A46">
            <v>70</v>
          </cell>
          <cell r="B46">
            <v>1</v>
          </cell>
        </row>
        <row r="47">
          <cell r="A47">
            <v>71</v>
          </cell>
          <cell r="B47">
            <v>1.0049999999999999</v>
          </cell>
        </row>
        <row r="48">
          <cell r="A48">
            <v>72</v>
          </cell>
          <cell r="B48">
            <v>1.01</v>
          </cell>
        </row>
        <row r="49">
          <cell r="A49">
            <v>73</v>
          </cell>
          <cell r="B49">
            <v>1.0149999999999999</v>
          </cell>
        </row>
        <row r="50">
          <cell r="A50">
            <v>74</v>
          </cell>
          <cell r="B50">
            <v>1.02</v>
          </cell>
        </row>
        <row r="51">
          <cell r="A51">
            <v>75</v>
          </cell>
          <cell r="B51">
            <v>1.0249999999999999</v>
          </cell>
        </row>
        <row r="52">
          <cell r="A52">
            <v>76</v>
          </cell>
          <cell r="B52">
            <v>1.0289999999999999</v>
          </cell>
        </row>
        <row r="53">
          <cell r="A53">
            <v>77</v>
          </cell>
          <cell r="B53">
            <v>1.0329999999999999</v>
          </cell>
        </row>
        <row r="54">
          <cell r="A54">
            <v>78</v>
          </cell>
          <cell r="B54">
            <v>1.0369999999999999</v>
          </cell>
        </row>
        <row r="55">
          <cell r="A55">
            <v>79</v>
          </cell>
          <cell r="B55">
            <v>1.0409999999999999</v>
          </cell>
        </row>
        <row r="56">
          <cell r="A56">
            <v>80</v>
          </cell>
          <cell r="B56">
            <v>1.0449999999999999</v>
          </cell>
        </row>
        <row r="57">
          <cell r="A57">
            <v>81</v>
          </cell>
          <cell r="B57">
            <v>1.048</v>
          </cell>
        </row>
        <row r="58">
          <cell r="A58">
            <v>82</v>
          </cell>
          <cell r="B58">
            <v>1.0509999999999999</v>
          </cell>
        </row>
        <row r="59">
          <cell r="A59">
            <v>83</v>
          </cell>
          <cell r="B59">
            <v>1.054</v>
          </cell>
        </row>
        <row r="60">
          <cell r="A60">
            <v>84</v>
          </cell>
          <cell r="B60">
            <v>1.0569999999999999</v>
          </cell>
        </row>
        <row r="61">
          <cell r="A61">
            <v>85</v>
          </cell>
          <cell r="B61">
            <v>1.06</v>
          </cell>
        </row>
        <row r="62">
          <cell r="A62">
            <v>86</v>
          </cell>
          <cell r="B62">
            <v>1.0629999999999999</v>
          </cell>
        </row>
        <row r="63">
          <cell r="A63">
            <v>87</v>
          </cell>
          <cell r="B63">
            <v>1.0660000000000001</v>
          </cell>
        </row>
        <row r="64">
          <cell r="A64">
            <v>88</v>
          </cell>
          <cell r="B64">
            <v>1.069</v>
          </cell>
        </row>
        <row r="65">
          <cell r="A65">
            <v>89</v>
          </cell>
          <cell r="B65">
            <v>1.0720000000000001</v>
          </cell>
        </row>
        <row r="66">
          <cell r="A66">
            <v>90</v>
          </cell>
          <cell r="B66">
            <v>1.075</v>
          </cell>
        </row>
        <row r="67">
          <cell r="A67">
            <v>91</v>
          </cell>
          <cell r="B67">
            <v>1.0780000000000001</v>
          </cell>
        </row>
        <row r="68">
          <cell r="A68">
            <v>92</v>
          </cell>
          <cell r="B68">
            <v>1.08</v>
          </cell>
        </row>
        <row r="69">
          <cell r="A69">
            <v>93</v>
          </cell>
          <cell r="B69">
            <v>1.083</v>
          </cell>
        </row>
        <row r="70">
          <cell r="A70">
            <v>94</v>
          </cell>
          <cell r="B70">
            <v>1.085</v>
          </cell>
        </row>
        <row r="71">
          <cell r="A71">
            <v>95</v>
          </cell>
          <cell r="B71">
            <v>1.0880000000000001</v>
          </cell>
        </row>
        <row r="72">
          <cell r="A72">
            <v>96</v>
          </cell>
          <cell r="B72">
            <v>1.0900000000000001</v>
          </cell>
        </row>
        <row r="73">
          <cell r="A73">
            <v>97</v>
          </cell>
          <cell r="B73">
            <v>1.0920000000000001</v>
          </cell>
        </row>
        <row r="74">
          <cell r="A74">
            <v>98</v>
          </cell>
          <cell r="B74">
            <v>1.095</v>
          </cell>
        </row>
        <row r="75">
          <cell r="A75">
            <v>99</v>
          </cell>
          <cell r="B75">
            <v>1.097</v>
          </cell>
        </row>
        <row r="76">
          <cell r="A76">
            <v>100</v>
          </cell>
          <cell r="B76">
            <v>1.1000000000000001</v>
          </cell>
        </row>
        <row r="77">
          <cell r="A77">
            <v>101</v>
          </cell>
          <cell r="B77">
            <v>1.103</v>
          </cell>
        </row>
        <row r="78">
          <cell r="A78">
            <v>102</v>
          </cell>
          <cell r="B78">
            <v>1.105</v>
          </cell>
        </row>
        <row r="79">
          <cell r="A79">
            <v>103</v>
          </cell>
          <cell r="B79">
            <v>1.1080000000000001</v>
          </cell>
        </row>
        <row r="80">
          <cell r="A80">
            <v>104</v>
          </cell>
          <cell r="B80">
            <v>1.1100000000000001</v>
          </cell>
        </row>
        <row r="81">
          <cell r="A81">
            <v>105</v>
          </cell>
          <cell r="B81">
            <v>1.113</v>
          </cell>
        </row>
        <row r="82">
          <cell r="A82">
            <v>106</v>
          </cell>
          <cell r="B82">
            <v>1.115</v>
          </cell>
        </row>
        <row r="83">
          <cell r="A83">
            <v>107</v>
          </cell>
          <cell r="B83">
            <v>1.117</v>
          </cell>
        </row>
        <row r="84">
          <cell r="A84">
            <v>108</v>
          </cell>
          <cell r="B84">
            <v>1.119</v>
          </cell>
        </row>
        <row r="85">
          <cell r="A85">
            <v>109</v>
          </cell>
          <cell r="B85">
            <v>1.121</v>
          </cell>
        </row>
        <row r="86">
          <cell r="A86">
            <v>110</v>
          </cell>
          <cell r="B86">
            <v>1.123</v>
          </cell>
        </row>
        <row r="87">
          <cell r="A87">
            <v>111</v>
          </cell>
          <cell r="B87">
            <v>1.125</v>
          </cell>
        </row>
        <row r="88">
          <cell r="A88">
            <v>112</v>
          </cell>
          <cell r="B88">
            <v>1.127</v>
          </cell>
        </row>
        <row r="89">
          <cell r="A89">
            <v>113</v>
          </cell>
          <cell r="B89">
            <v>1.129</v>
          </cell>
        </row>
        <row r="90">
          <cell r="A90">
            <v>114</v>
          </cell>
          <cell r="B90">
            <v>1.131</v>
          </cell>
        </row>
        <row r="91">
          <cell r="A91">
            <v>115</v>
          </cell>
          <cell r="B91">
            <v>1.133</v>
          </cell>
        </row>
        <row r="92">
          <cell r="A92">
            <v>116</v>
          </cell>
          <cell r="B92">
            <v>1.135</v>
          </cell>
        </row>
        <row r="93">
          <cell r="A93">
            <v>117</v>
          </cell>
          <cell r="B93">
            <v>1.137</v>
          </cell>
        </row>
        <row r="94">
          <cell r="A94">
            <v>118</v>
          </cell>
          <cell r="B94">
            <v>1.139</v>
          </cell>
        </row>
        <row r="95">
          <cell r="A95">
            <v>119</v>
          </cell>
          <cell r="B95">
            <v>1.141</v>
          </cell>
        </row>
        <row r="96">
          <cell r="A96">
            <v>120</v>
          </cell>
          <cell r="B96">
            <v>1.143</v>
          </cell>
        </row>
      </sheetData>
      <sheetData sheetId="6">
        <row r="5">
          <cell r="A5" t="str">
            <v>AB25</v>
          </cell>
          <cell r="B5">
            <v>25</v>
          </cell>
          <cell r="C5">
            <v>1.03</v>
          </cell>
          <cell r="D5" t="str">
            <v>Admiralty Metal</v>
          </cell>
        </row>
        <row r="6">
          <cell r="A6" t="str">
            <v>AB24</v>
          </cell>
          <cell r="B6">
            <v>24</v>
          </cell>
          <cell r="C6">
            <v>1.03</v>
          </cell>
          <cell r="D6" t="str">
            <v>Admiralty Metal</v>
          </cell>
        </row>
        <row r="7">
          <cell r="A7" t="str">
            <v>AB23</v>
          </cell>
          <cell r="B7">
            <v>23</v>
          </cell>
          <cell r="C7">
            <v>1.02</v>
          </cell>
          <cell r="D7" t="str">
            <v>Admiralty Metal</v>
          </cell>
        </row>
        <row r="8">
          <cell r="A8" t="str">
            <v>AB22</v>
          </cell>
          <cell r="B8">
            <v>22</v>
          </cell>
          <cell r="C8">
            <v>1.02</v>
          </cell>
          <cell r="D8" t="str">
            <v>Admiralty Metal</v>
          </cell>
        </row>
        <row r="9">
          <cell r="A9" t="str">
            <v>AB20</v>
          </cell>
          <cell r="B9">
            <v>20</v>
          </cell>
          <cell r="C9">
            <v>1.01</v>
          </cell>
          <cell r="D9" t="str">
            <v>Admiralty Metal</v>
          </cell>
        </row>
        <row r="10">
          <cell r="A10" t="str">
            <v>AB18</v>
          </cell>
          <cell r="B10">
            <v>18</v>
          </cell>
          <cell r="C10">
            <v>1</v>
          </cell>
          <cell r="D10" t="str">
            <v>Admiralty Metal</v>
          </cell>
        </row>
        <row r="11">
          <cell r="A11" t="str">
            <v>AB16</v>
          </cell>
          <cell r="B11">
            <v>16</v>
          </cell>
          <cell r="C11">
            <v>0.98</v>
          </cell>
          <cell r="D11" t="str">
            <v>Admiralty Metal</v>
          </cell>
        </row>
        <row r="12">
          <cell r="A12" t="str">
            <v>AB14</v>
          </cell>
          <cell r="B12">
            <v>14</v>
          </cell>
          <cell r="C12">
            <v>0.96</v>
          </cell>
          <cell r="D12" t="str">
            <v>Admiralty Metal</v>
          </cell>
        </row>
        <row r="13">
          <cell r="A13" t="str">
            <v>AB12</v>
          </cell>
          <cell r="B13">
            <v>12</v>
          </cell>
          <cell r="C13">
            <v>0.93</v>
          </cell>
          <cell r="D13" t="str">
            <v>Admiralty Metal</v>
          </cell>
        </row>
        <row r="14">
          <cell r="A14" t="str">
            <v>AC25</v>
          </cell>
          <cell r="B14">
            <v>25</v>
          </cell>
          <cell r="C14">
            <v>1.04</v>
          </cell>
          <cell r="D14" t="str">
            <v>Arsenical Copper</v>
          </cell>
        </row>
        <row r="15">
          <cell r="A15" t="str">
            <v>AC24</v>
          </cell>
          <cell r="B15">
            <v>24</v>
          </cell>
          <cell r="C15">
            <v>1.04</v>
          </cell>
          <cell r="D15" t="str">
            <v>Arsenical Copper</v>
          </cell>
        </row>
        <row r="16">
          <cell r="A16" t="str">
            <v>AC23</v>
          </cell>
          <cell r="B16">
            <v>23</v>
          </cell>
          <cell r="C16">
            <v>1.04</v>
          </cell>
          <cell r="D16" t="str">
            <v>Arsenical Copper</v>
          </cell>
        </row>
        <row r="17">
          <cell r="A17" t="str">
            <v>AC22</v>
          </cell>
          <cell r="B17">
            <v>22</v>
          </cell>
          <cell r="C17">
            <v>1.03</v>
          </cell>
          <cell r="D17" t="str">
            <v>Arsenical Copper</v>
          </cell>
        </row>
        <row r="18">
          <cell r="A18" t="str">
            <v>AC20</v>
          </cell>
          <cell r="B18">
            <v>20</v>
          </cell>
          <cell r="C18">
            <v>1.03</v>
          </cell>
          <cell r="D18" t="str">
            <v>Arsenical Copper</v>
          </cell>
        </row>
        <row r="19">
          <cell r="A19" t="str">
            <v>AC18</v>
          </cell>
          <cell r="B19">
            <v>18</v>
          </cell>
          <cell r="C19">
            <v>1.02</v>
          </cell>
          <cell r="D19" t="str">
            <v>Arsenical Copper</v>
          </cell>
        </row>
        <row r="20">
          <cell r="A20" t="str">
            <v>AC16</v>
          </cell>
          <cell r="B20">
            <v>16</v>
          </cell>
          <cell r="C20">
            <v>1.01</v>
          </cell>
          <cell r="D20" t="str">
            <v>Arsenical Copper</v>
          </cell>
        </row>
        <row r="21">
          <cell r="A21" t="str">
            <v>AC14</v>
          </cell>
          <cell r="B21">
            <v>14</v>
          </cell>
          <cell r="C21">
            <v>1</v>
          </cell>
          <cell r="D21" t="str">
            <v>Arsenical Copper</v>
          </cell>
        </row>
        <row r="22">
          <cell r="A22" t="str">
            <v>AC12</v>
          </cell>
          <cell r="B22">
            <v>12</v>
          </cell>
          <cell r="C22">
            <v>0.98</v>
          </cell>
          <cell r="D22" t="str">
            <v>Arsenical Copper</v>
          </cell>
        </row>
        <row r="23">
          <cell r="A23" t="str">
            <v>CI25</v>
          </cell>
          <cell r="B23">
            <v>25</v>
          </cell>
          <cell r="C23">
            <v>1.04</v>
          </cell>
          <cell r="D23" t="str">
            <v>Copper Iron 194</v>
          </cell>
        </row>
        <row r="24">
          <cell r="A24" t="str">
            <v>CI24</v>
          </cell>
          <cell r="B24">
            <v>24</v>
          </cell>
          <cell r="C24">
            <v>1.04</v>
          </cell>
          <cell r="D24" t="str">
            <v>Copper Iron 194</v>
          </cell>
        </row>
        <row r="25">
          <cell r="A25" t="str">
            <v>CI23</v>
          </cell>
          <cell r="B25">
            <v>23</v>
          </cell>
          <cell r="C25">
            <v>1.04</v>
          </cell>
          <cell r="D25" t="str">
            <v>Copper Iron 194</v>
          </cell>
        </row>
        <row r="26">
          <cell r="A26" t="str">
            <v>CI22</v>
          </cell>
          <cell r="B26">
            <v>22</v>
          </cell>
          <cell r="C26">
            <v>1.04</v>
          </cell>
          <cell r="D26" t="str">
            <v>Copper Iron 194</v>
          </cell>
        </row>
        <row r="27">
          <cell r="A27" t="str">
            <v>CI20</v>
          </cell>
          <cell r="B27">
            <v>20</v>
          </cell>
          <cell r="C27">
            <v>1.03</v>
          </cell>
          <cell r="D27" t="str">
            <v>Copper Iron 194</v>
          </cell>
        </row>
        <row r="28">
          <cell r="A28" t="str">
            <v>CI18</v>
          </cell>
          <cell r="B28">
            <v>18</v>
          </cell>
          <cell r="C28">
            <v>1.03</v>
          </cell>
          <cell r="D28" t="str">
            <v>Copper Iron 194</v>
          </cell>
        </row>
        <row r="29">
          <cell r="A29" t="str">
            <v>CI16</v>
          </cell>
          <cell r="B29">
            <v>16</v>
          </cell>
          <cell r="C29">
            <v>1.02</v>
          </cell>
          <cell r="D29" t="str">
            <v>Copper Iron 194</v>
          </cell>
        </row>
        <row r="30">
          <cell r="A30" t="str">
            <v>CI14</v>
          </cell>
          <cell r="B30">
            <v>14</v>
          </cell>
          <cell r="C30">
            <v>1.01</v>
          </cell>
          <cell r="D30" t="str">
            <v>Copper Iron 194</v>
          </cell>
        </row>
        <row r="31">
          <cell r="A31" t="str">
            <v>CI12</v>
          </cell>
          <cell r="B31">
            <v>12</v>
          </cell>
          <cell r="C31">
            <v>1</v>
          </cell>
          <cell r="D31" t="str">
            <v>Copper Iron 194</v>
          </cell>
        </row>
        <row r="32">
          <cell r="A32" t="str">
            <v>ABR25</v>
          </cell>
          <cell r="B32">
            <v>25</v>
          </cell>
          <cell r="C32">
            <v>1.03</v>
          </cell>
          <cell r="D32" t="str">
            <v>Aluminum Brass</v>
          </cell>
        </row>
        <row r="33">
          <cell r="A33" t="str">
            <v>ABR24</v>
          </cell>
          <cell r="B33">
            <v>24</v>
          </cell>
          <cell r="C33">
            <v>1.02</v>
          </cell>
          <cell r="D33" t="str">
            <v>Aluminum Brass</v>
          </cell>
        </row>
        <row r="34">
          <cell r="A34" t="str">
            <v>ABR23</v>
          </cell>
          <cell r="B34">
            <v>23</v>
          </cell>
          <cell r="C34">
            <v>1.02</v>
          </cell>
          <cell r="D34" t="str">
            <v>Aluminum Brass</v>
          </cell>
        </row>
        <row r="35">
          <cell r="A35" t="str">
            <v>ABR22</v>
          </cell>
          <cell r="B35">
            <v>22</v>
          </cell>
          <cell r="C35">
            <v>1.02</v>
          </cell>
          <cell r="D35" t="str">
            <v>Aluminum Brass</v>
          </cell>
        </row>
        <row r="36">
          <cell r="A36" t="str">
            <v>ABR20</v>
          </cell>
          <cell r="B36">
            <v>20</v>
          </cell>
          <cell r="C36">
            <v>1.01</v>
          </cell>
          <cell r="D36" t="str">
            <v>Aluminum Brass</v>
          </cell>
        </row>
        <row r="37">
          <cell r="A37" t="str">
            <v>ABR18</v>
          </cell>
          <cell r="B37">
            <v>18</v>
          </cell>
          <cell r="C37">
            <v>0.99</v>
          </cell>
          <cell r="D37" t="str">
            <v>Aluminum Brass</v>
          </cell>
        </row>
        <row r="38">
          <cell r="A38" t="str">
            <v>ABR16</v>
          </cell>
          <cell r="B38">
            <v>16</v>
          </cell>
          <cell r="C38">
            <v>0.97</v>
          </cell>
          <cell r="D38" t="str">
            <v>Aluminum Brass</v>
          </cell>
        </row>
        <row r="39">
          <cell r="A39" t="str">
            <v>ABR14</v>
          </cell>
          <cell r="B39">
            <v>14</v>
          </cell>
          <cell r="C39">
            <v>0.95</v>
          </cell>
          <cell r="D39" t="str">
            <v>Aluminum Brass</v>
          </cell>
        </row>
        <row r="40">
          <cell r="A40" t="str">
            <v>ABR12</v>
          </cell>
          <cell r="B40">
            <v>12</v>
          </cell>
          <cell r="C40">
            <v>0.92</v>
          </cell>
          <cell r="D40" t="str">
            <v>Aluminum Brass</v>
          </cell>
        </row>
        <row r="41">
          <cell r="A41" t="str">
            <v>ABZ25</v>
          </cell>
          <cell r="B41">
            <v>25</v>
          </cell>
          <cell r="C41">
            <v>1.02</v>
          </cell>
          <cell r="D41" t="str">
            <v>Aluminum Bronze</v>
          </cell>
        </row>
        <row r="42">
          <cell r="A42" t="str">
            <v>ABZ24</v>
          </cell>
          <cell r="B42">
            <v>24</v>
          </cell>
          <cell r="C42">
            <v>1.02</v>
          </cell>
          <cell r="D42" t="str">
            <v>Aluminum Bronze</v>
          </cell>
        </row>
        <row r="43">
          <cell r="A43" t="str">
            <v>ABZ23</v>
          </cell>
          <cell r="B43">
            <v>23</v>
          </cell>
          <cell r="C43">
            <v>1.01</v>
          </cell>
          <cell r="D43" t="str">
            <v>Aluminum Bronze</v>
          </cell>
        </row>
        <row r="44">
          <cell r="A44" t="str">
            <v>ABZ22</v>
          </cell>
          <cell r="B44">
            <v>22</v>
          </cell>
          <cell r="C44">
            <v>1.01</v>
          </cell>
          <cell r="D44" t="str">
            <v>Aluminum Bronze</v>
          </cell>
        </row>
        <row r="45">
          <cell r="A45" t="str">
            <v>ABZ20</v>
          </cell>
          <cell r="B45">
            <v>20</v>
          </cell>
          <cell r="C45">
            <v>1</v>
          </cell>
          <cell r="D45" t="str">
            <v>Aluminum Bronze</v>
          </cell>
        </row>
        <row r="46">
          <cell r="A46" t="str">
            <v>ABZ18</v>
          </cell>
          <cell r="B46">
            <v>18</v>
          </cell>
          <cell r="C46">
            <v>0.98</v>
          </cell>
          <cell r="D46" t="str">
            <v>Aluminum Bronze</v>
          </cell>
        </row>
        <row r="47">
          <cell r="A47" t="str">
            <v>ABZ16</v>
          </cell>
          <cell r="B47">
            <v>16</v>
          </cell>
          <cell r="C47">
            <v>0.96</v>
          </cell>
          <cell r="D47" t="str">
            <v>Aluminum Bronze</v>
          </cell>
        </row>
        <row r="48">
          <cell r="A48" t="str">
            <v>ABZ14</v>
          </cell>
          <cell r="B48">
            <v>14</v>
          </cell>
          <cell r="C48">
            <v>0.93</v>
          </cell>
          <cell r="D48" t="str">
            <v>Aluminum Bronze</v>
          </cell>
        </row>
        <row r="49">
          <cell r="A49" t="str">
            <v>ABZ12</v>
          </cell>
          <cell r="B49">
            <v>12</v>
          </cell>
          <cell r="C49">
            <v>0.89</v>
          </cell>
          <cell r="D49" t="str">
            <v>Aluminum Bronze</v>
          </cell>
        </row>
        <row r="50">
          <cell r="A50" t="str">
            <v>CN9025</v>
          </cell>
          <cell r="B50">
            <v>25</v>
          </cell>
          <cell r="C50">
            <v>1</v>
          </cell>
          <cell r="D50" t="str">
            <v>90-10 Cu-Ni</v>
          </cell>
        </row>
        <row r="51">
          <cell r="A51" t="str">
            <v>CN9024</v>
          </cell>
          <cell r="B51">
            <v>24</v>
          </cell>
          <cell r="C51">
            <v>0.99</v>
          </cell>
          <cell r="D51" t="str">
            <v>90-10 Cu-Ni</v>
          </cell>
        </row>
        <row r="52">
          <cell r="A52" t="str">
            <v>CN9023</v>
          </cell>
          <cell r="B52">
            <v>23</v>
          </cell>
          <cell r="C52">
            <v>0.99</v>
          </cell>
          <cell r="D52" t="str">
            <v>90-10 Cu-Ni</v>
          </cell>
        </row>
        <row r="53">
          <cell r="A53" t="str">
            <v>CN9022</v>
          </cell>
          <cell r="B53">
            <v>22</v>
          </cell>
          <cell r="C53">
            <v>0.98</v>
          </cell>
          <cell r="D53" t="str">
            <v>90-10 Cu-Ni</v>
          </cell>
        </row>
        <row r="54">
          <cell r="A54" t="str">
            <v>CN9020</v>
          </cell>
          <cell r="B54">
            <v>20</v>
          </cell>
          <cell r="C54">
            <v>0.96</v>
          </cell>
          <cell r="D54" t="str">
            <v>90-10 Cu-Ni</v>
          </cell>
        </row>
        <row r="55">
          <cell r="A55" t="str">
            <v>CN9018</v>
          </cell>
          <cell r="B55">
            <v>18</v>
          </cell>
          <cell r="C55">
            <v>0.93</v>
          </cell>
          <cell r="D55" t="str">
            <v>90-10 Cu-Ni</v>
          </cell>
        </row>
        <row r="56">
          <cell r="A56" t="str">
            <v>CN9016</v>
          </cell>
          <cell r="B56">
            <v>16</v>
          </cell>
          <cell r="C56">
            <v>0.89</v>
          </cell>
          <cell r="D56" t="str">
            <v>90-10 Cu-Ni</v>
          </cell>
        </row>
        <row r="57">
          <cell r="A57" t="str">
            <v>CN9014</v>
          </cell>
          <cell r="B57">
            <v>14</v>
          </cell>
          <cell r="C57">
            <v>0.85</v>
          </cell>
          <cell r="D57" t="str">
            <v>90-10 Cu-Ni</v>
          </cell>
        </row>
        <row r="58">
          <cell r="A58" t="str">
            <v>CN9012</v>
          </cell>
          <cell r="B58">
            <v>12</v>
          </cell>
          <cell r="C58">
            <v>0.8</v>
          </cell>
          <cell r="D58" t="str">
            <v>90-10 Cu-Ni</v>
          </cell>
        </row>
        <row r="59">
          <cell r="A59" t="str">
            <v>CN7025</v>
          </cell>
          <cell r="B59">
            <v>25</v>
          </cell>
          <cell r="C59">
            <v>0.97</v>
          </cell>
          <cell r="D59" t="str">
            <v>70-30- Cu-Ni</v>
          </cell>
        </row>
        <row r="60">
          <cell r="A60" t="str">
            <v>CN7024</v>
          </cell>
          <cell r="B60">
            <v>24</v>
          </cell>
          <cell r="C60">
            <v>0.97</v>
          </cell>
          <cell r="D60" t="str">
            <v>70-30- Cu-Ni</v>
          </cell>
        </row>
        <row r="61">
          <cell r="A61" t="str">
            <v>CN7023</v>
          </cell>
          <cell r="B61">
            <v>23</v>
          </cell>
          <cell r="C61">
            <v>0.96</v>
          </cell>
          <cell r="D61" t="str">
            <v>70-30- Cu-Ni</v>
          </cell>
        </row>
        <row r="62">
          <cell r="A62" t="str">
            <v>CN7022</v>
          </cell>
          <cell r="B62">
            <v>22</v>
          </cell>
          <cell r="C62">
            <v>0.95</v>
          </cell>
          <cell r="D62" t="str">
            <v>70-30- Cu-Ni</v>
          </cell>
        </row>
        <row r="63">
          <cell r="A63" t="str">
            <v>CN7020</v>
          </cell>
          <cell r="B63">
            <v>20</v>
          </cell>
          <cell r="C63">
            <v>0.92</v>
          </cell>
          <cell r="D63" t="str">
            <v>70-30- Cu-Ni</v>
          </cell>
        </row>
        <row r="64">
          <cell r="A64" t="str">
            <v>CN7018</v>
          </cell>
          <cell r="B64">
            <v>18</v>
          </cell>
          <cell r="C64">
            <v>0.88</v>
          </cell>
          <cell r="D64" t="str">
            <v>70-30- Cu-Ni</v>
          </cell>
        </row>
        <row r="65">
          <cell r="A65" t="str">
            <v>CN7016</v>
          </cell>
          <cell r="B65">
            <v>16</v>
          </cell>
          <cell r="C65">
            <v>0.83</v>
          </cell>
          <cell r="D65" t="str">
            <v>70-30- Cu-Ni</v>
          </cell>
        </row>
        <row r="66">
          <cell r="A66" t="str">
            <v>CN7014</v>
          </cell>
          <cell r="B66">
            <v>14</v>
          </cell>
          <cell r="C66">
            <v>0.78</v>
          </cell>
          <cell r="D66" t="str">
            <v>70-30- Cu-Ni</v>
          </cell>
        </row>
        <row r="67">
          <cell r="A67" t="str">
            <v>CN7012</v>
          </cell>
          <cell r="B67">
            <v>12</v>
          </cell>
          <cell r="C67">
            <v>0.71</v>
          </cell>
          <cell r="D67" t="str">
            <v>70-30- Cu-Ni</v>
          </cell>
        </row>
        <row r="68">
          <cell r="A68" t="str">
            <v>CS25</v>
          </cell>
          <cell r="B68">
            <v>25</v>
          </cell>
          <cell r="C68">
            <v>1</v>
          </cell>
          <cell r="D68" t="str">
            <v>Colled Rolled Carbon Steel</v>
          </cell>
        </row>
        <row r="69">
          <cell r="A69" t="str">
            <v>CS24</v>
          </cell>
          <cell r="B69">
            <v>24</v>
          </cell>
          <cell r="C69">
            <v>1</v>
          </cell>
          <cell r="D69" t="str">
            <v>Colled Rolled Carbon Steel</v>
          </cell>
        </row>
        <row r="70">
          <cell r="A70" t="str">
            <v>CS23</v>
          </cell>
          <cell r="B70">
            <v>23</v>
          </cell>
          <cell r="C70">
            <v>0.99</v>
          </cell>
          <cell r="D70" t="str">
            <v>Colled Rolled Carbon Steel</v>
          </cell>
        </row>
        <row r="71">
          <cell r="A71" t="str">
            <v>CS22</v>
          </cell>
          <cell r="B71">
            <v>22</v>
          </cell>
          <cell r="C71">
            <v>0.98</v>
          </cell>
          <cell r="D71" t="str">
            <v>Colled Rolled Carbon Steel</v>
          </cell>
        </row>
        <row r="72">
          <cell r="A72" t="str">
            <v>CS20</v>
          </cell>
          <cell r="B72">
            <v>20</v>
          </cell>
          <cell r="C72">
            <v>0.97</v>
          </cell>
          <cell r="D72" t="str">
            <v>Colled Rolled Carbon Steel</v>
          </cell>
        </row>
        <row r="73">
          <cell r="A73" t="str">
            <v>CS18</v>
          </cell>
          <cell r="B73">
            <v>18</v>
          </cell>
          <cell r="C73">
            <v>0.93</v>
          </cell>
          <cell r="D73" t="str">
            <v>Colled Rolled Carbon Steel</v>
          </cell>
        </row>
        <row r="74">
          <cell r="A74" t="str">
            <v>CS16</v>
          </cell>
          <cell r="B74">
            <v>16</v>
          </cell>
          <cell r="C74">
            <v>0.89</v>
          </cell>
          <cell r="D74" t="str">
            <v>Colled Rolled Carbon Steel</v>
          </cell>
        </row>
        <row r="75">
          <cell r="A75" t="str">
            <v>CS14</v>
          </cell>
          <cell r="B75">
            <v>14</v>
          </cell>
          <cell r="C75">
            <v>0.85</v>
          </cell>
          <cell r="D75" t="str">
            <v>Colled Rolled Carbon Steel</v>
          </cell>
        </row>
        <row r="76">
          <cell r="A76" t="str">
            <v>CS12</v>
          </cell>
          <cell r="B76">
            <v>12</v>
          </cell>
          <cell r="C76">
            <v>0.8</v>
          </cell>
          <cell r="D76" t="str">
            <v>Colled Rolled Carbon Steel</v>
          </cell>
        </row>
        <row r="77">
          <cell r="A77" t="str">
            <v>SS25</v>
          </cell>
          <cell r="B77">
            <v>25</v>
          </cell>
          <cell r="C77">
            <v>0.91</v>
          </cell>
          <cell r="D77" t="str">
            <v>Stainless Steel Type 304/316</v>
          </cell>
        </row>
        <row r="78">
          <cell r="A78" t="str">
            <v>SS24</v>
          </cell>
          <cell r="B78">
            <v>24</v>
          </cell>
          <cell r="C78">
            <v>0.9</v>
          </cell>
          <cell r="D78" t="str">
            <v>Stainless Steel Type 304/316</v>
          </cell>
        </row>
        <row r="79">
          <cell r="A79" t="str">
            <v>SS23</v>
          </cell>
          <cell r="B79">
            <v>23</v>
          </cell>
          <cell r="C79">
            <v>0.88</v>
          </cell>
          <cell r="D79" t="str">
            <v>Stainless Steel Type 304/316</v>
          </cell>
        </row>
        <row r="80">
          <cell r="A80" t="str">
            <v>SS22</v>
          </cell>
          <cell r="B80">
            <v>22</v>
          </cell>
          <cell r="C80">
            <v>0.86</v>
          </cell>
          <cell r="D80" t="str">
            <v>Stainless Steel Type 304/316</v>
          </cell>
        </row>
        <row r="81">
          <cell r="A81" t="str">
            <v>SS20</v>
          </cell>
          <cell r="B81">
            <v>20</v>
          </cell>
          <cell r="C81">
            <v>0.82</v>
          </cell>
          <cell r="D81" t="str">
            <v>Stainless Steel Type 304/316</v>
          </cell>
        </row>
        <row r="82">
          <cell r="A82" t="str">
            <v>SS18</v>
          </cell>
          <cell r="B82">
            <v>18</v>
          </cell>
          <cell r="C82">
            <v>0.75</v>
          </cell>
          <cell r="D82" t="str">
            <v>Stainless Steel Type 304/316</v>
          </cell>
        </row>
        <row r="83">
          <cell r="A83" t="str">
            <v>SS16</v>
          </cell>
          <cell r="B83">
            <v>16</v>
          </cell>
          <cell r="C83">
            <v>0.69</v>
          </cell>
          <cell r="D83" t="str">
            <v>Stainless Steel Type 304/316</v>
          </cell>
        </row>
        <row r="84">
          <cell r="A84" t="str">
            <v>SS14</v>
          </cell>
          <cell r="B84">
            <v>14</v>
          </cell>
          <cell r="C84">
            <v>0.62</v>
          </cell>
          <cell r="D84" t="str">
            <v>Stainless Steel Type 304/316</v>
          </cell>
        </row>
        <row r="85">
          <cell r="A85" t="str">
            <v>SS12</v>
          </cell>
          <cell r="B85">
            <v>12</v>
          </cell>
          <cell r="C85">
            <v>0.54</v>
          </cell>
          <cell r="D85" t="str">
            <v>Stainless Steel Type 304/316</v>
          </cell>
        </row>
        <row r="86">
          <cell r="A86" t="str">
            <v>T25</v>
          </cell>
          <cell r="B86">
            <v>25</v>
          </cell>
          <cell r="C86">
            <v>0.95</v>
          </cell>
          <cell r="D86" t="str">
            <v>Titanium</v>
          </cell>
        </row>
        <row r="87">
          <cell r="A87" t="str">
            <v>T24</v>
          </cell>
          <cell r="B87">
            <v>24</v>
          </cell>
          <cell r="C87">
            <v>0.94</v>
          </cell>
          <cell r="D87" t="str">
            <v>Titanium</v>
          </cell>
        </row>
        <row r="88">
          <cell r="A88" t="str">
            <v>T23</v>
          </cell>
          <cell r="B88">
            <v>23</v>
          </cell>
          <cell r="C88">
            <v>0.92</v>
          </cell>
          <cell r="D88" t="str">
            <v>Titanium</v>
          </cell>
        </row>
        <row r="89">
          <cell r="A89" t="str">
            <v>T22</v>
          </cell>
          <cell r="B89">
            <v>22</v>
          </cell>
          <cell r="C89">
            <v>0.91</v>
          </cell>
          <cell r="D89" t="str">
            <v>Titanium</v>
          </cell>
        </row>
        <row r="90">
          <cell r="A90" t="str">
            <v>T20</v>
          </cell>
          <cell r="B90">
            <v>20</v>
          </cell>
          <cell r="C90">
            <v>0.88</v>
          </cell>
          <cell r="D90" t="str">
            <v>Titanium</v>
          </cell>
        </row>
        <row r="91">
          <cell r="A91" t="str">
            <v>T18</v>
          </cell>
          <cell r="B91">
            <v>18</v>
          </cell>
          <cell r="C91">
            <v>0.82</v>
          </cell>
          <cell r="D91" t="str">
            <v>Titanium</v>
          </cell>
        </row>
        <row r="92">
          <cell r="A92" t="str">
            <v>T16</v>
          </cell>
          <cell r="B92">
            <v>16</v>
          </cell>
          <cell r="C92">
            <v>0.77</v>
          </cell>
          <cell r="D92" t="str">
            <v>Titanium</v>
          </cell>
        </row>
        <row r="93">
          <cell r="A93" t="str">
            <v>T14</v>
          </cell>
          <cell r="B93">
            <v>14</v>
          </cell>
          <cell r="C93">
            <v>0.71</v>
          </cell>
          <cell r="D93" t="str">
            <v>Titanium</v>
          </cell>
        </row>
        <row r="94">
          <cell r="A94" t="str">
            <v>T12</v>
          </cell>
          <cell r="B94">
            <v>12</v>
          </cell>
          <cell r="C94">
            <v>0.63</v>
          </cell>
          <cell r="D94" t="str">
            <v>Titanium</v>
          </cell>
        </row>
        <row r="95">
          <cell r="A95" t="str">
            <v>U125</v>
          </cell>
          <cell r="B95">
            <v>25</v>
          </cell>
          <cell r="C95">
            <v>0.9</v>
          </cell>
          <cell r="D95" t="str">
            <v>UNS N08367</v>
          </cell>
        </row>
        <row r="96">
          <cell r="A96" t="str">
            <v>U124</v>
          </cell>
          <cell r="B96">
            <v>24</v>
          </cell>
          <cell r="C96">
            <v>0.89</v>
          </cell>
          <cell r="D96" t="str">
            <v>UNS N08367</v>
          </cell>
        </row>
        <row r="97">
          <cell r="A97" t="str">
            <v>U123</v>
          </cell>
          <cell r="B97">
            <v>23</v>
          </cell>
          <cell r="C97">
            <v>0.87</v>
          </cell>
          <cell r="D97" t="str">
            <v>UNS N08367</v>
          </cell>
        </row>
        <row r="98">
          <cell r="A98" t="str">
            <v>U122</v>
          </cell>
          <cell r="B98">
            <v>22</v>
          </cell>
          <cell r="C98">
            <v>0.85</v>
          </cell>
          <cell r="D98" t="str">
            <v>UNS N08367</v>
          </cell>
        </row>
        <row r="99">
          <cell r="A99" t="str">
            <v>U120</v>
          </cell>
          <cell r="B99">
            <v>20</v>
          </cell>
          <cell r="C99">
            <v>0.81</v>
          </cell>
          <cell r="D99" t="str">
            <v>UNS N08367</v>
          </cell>
        </row>
        <row r="100">
          <cell r="A100" t="str">
            <v>U118</v>
          </cell>
          <cell r="B100">
            <v>18</v>
          </cell>
          <cell r="C100">
            <v>0.74</v>
          </cell>
          <cell r="D100" t="str">
            <v>UNS N08367</v>
          </cell>
        </row>
        <row r="101">
          <cell r="A101" t="str">
            <v>U116</v>
          </cell>
          <cell r="B101">
            <v>16</v>
          </cell>
          <cell r="C101">
            <v>0.67</v>
          </cell>
          <cell r="D101" t="str">
            <v>UNS N08367</v>
          </cell>
        </row>
        <row r="102">
          <cell r="A102" t="str">
            <v>U114</v>
          </cell>
          <cell r="B102">
            <v>14</v>
          </cell>
          <cell r="C102">
            <v>0.6</v>
          </cell>
          <cell r="D102" t="str">
            <v>UNS N08367</v>
          </cell>
        </row>
        <row r="103">
          <cell r="A103" t="str">
            <v>U112</v>
          </cell>
          <cell r="B103">
            <v>12</v>
          </cell>
          <cell r="C103">
            <v>0.52</v>
          </cell>
          <cell r="D103" t="str">
            <v>UNS N08367</v>
          </cell>
        </row>
        <row r="104">
          <cell r="A104" t="str">
            <v>U225</v>
          </cell>
          <cell r="B104">
            <v>25</v>
          </cell>
          <cell r="C104">
            <v>0.95</v>
          </cell>
          <cell r="D104" t="str">
            <v>UNS S430.35</v>
          </cell>
        </row>
        <row r="105">
          <cell r="A105" t="str">
            <v>U224</v>
          </cell>
          <cell r="B105">
            <v>24</v>
          </cell>
          <cell r="C105">
            <v>0.94</v>
          </cell>
          <cell r="D105" t="str">
            <v>UNS S430.35</v>
          </cell>
        </row>
        <row r="106">
          <cell r="A106" t="str">
            <v>U223</v>
          </cell>
          <cell r="B106">
            <v>23</v>
          </cell>
          <cell r="C106">
            <v>0.92</v>
          </cell>
          <cell r="D106" t="str">
            <v>UNS S430.35</v>
          </cell>
        </row>
        <row r="107">
          <cell r="A107" t="str">
            <v>U222</v>
          </cell>
          <cell r="B107">
            <v>22</v>
          </cell>
          <cell r="C107">
            <v>0.91</v>
          </cell>
          <cell r="D107" t="str">
            <v>UNS S430.35</v>
          </cell>
        </row>
        <row r="108">
          <cell r="A108" t="str">
            <v>U220</v>
          </cell>
          <cell r="B108">
            <v>20</v>
          </cell>
          <cell r="C108">
            <v>0.88</v>
          </cell>
          <cell r="D108" t="str">
            <v>UNS S430.35</v>
          </cell>
        </row>
        <row r="109">
          <cell r="A109" t="str">
            <v>U218</v>
          </cell>
          <cell r="B109">
            <v>18</v>
          </cell>
          <cell r="C109">
            <v>0.82</v>
          </cell>
          <cell r="D109" t="str">
            <v>UNS S430.35</v>
          </cell>
        </row>
        <row r="110">
          <cell r="A110" t="str">
            <v>U216</v>
          </cell>
          <cell r="B110">
            <v>16</v>
          </cell>
          <cell r="C110">
            <v>0.77</v>
          </cell>
          <cell r="D110" t="str">
            <v>UNS S430.35</v>
          </cell>
        </row>
        <row r="111">
          <cell r="A111" t="str">
            <v>U214</v>
          </cell>
          <cell r="B111">
            <v>14</v>
          </cell>
          <cell r="C111">
            <v>0.71</v>
          </cell>
          <cell r="D111" t="str">
            <v>UNS S430.35</v>
          </cell>
        </row>
        <row r="112">
          <cell r="A112" t="str">
            <v>U212</v>
          </cell>
          <cell r="B112">
            <v>12</v>
          </cell>
          <cell r="C112">
            <v>0.63</v>
          </cell>
          <cell r="D112" t="str">
            <v>UNS S430.35</v>
          </cell>
        </row>
        <row r="113">
          <cell r="A113" t="str">
            <v>U225</v>
          </cell>
          <cell r="B113">
            <v>25</v>
          </cell>
          <cell r="C113">
            <v>0.93</v>
          </cell>
          <cell r="D113" t="str">
            <v>UNS S44735</v>
          </cell>
        </row>
        <row r="114">
          <cell r="A114" t="str">
            <v>U224</v>
          </cell>
          <cell r="B114">
            <v>24</v>
          </cell>
          <cell r="C114">
            <v>0.91</v>
          </cell>
          <cell r="D114" t="str">
            <v>UNS S44735</v>
          </cell>
        </row>
        <row r="115">
          <cell r="A115" t="str">
            <v>U223</v>
          </cell>
          <cell r="B115">
            <v>23</v>
          </cell>
          <cell r="C115">
            <v>0.9</v>
          </cell>
          <cell r="D115" t="str">
            <v>UNS S44735</v>
          </cell>
        </row>
        <row r="116">
          <cell r="A116" t="str">
            <v>U222</v>
          </cell>
          <cell r="B116">
            <v>22</v>
          </cell>
          <cell r="C116">
            <v>0.88</v>
          </cell>
          <cell r="D116" t="str">
            <v>UNS S44735</v>
          </cell>
        </row>
        <row r="117">
          <cell r="A117" t="str">
            <v>U220</v>
          </cell>
          <cell r="B117">
            <v>20</v>
          </cell>
          <cell r="C117">
            <v>0.85</v>
          </cell>
          <cell r="D117" t="str">
            <v>UNS S44735</v>
          </cell>
        </row>
        <row r="118">
          <cell r="A118" t="str">
            <v>U218</v>
          </cell>
          <cell r="B118">
            <v>18</v>
          </cell>
          <cell r="C118">
            <v>0.78</v>
          </cell>
          <cell r="D118" t="str">
            <v>UNS S44735</v>
          </cell>
        </row>
        <row r="119">
          <cell r="A119" t="str">
            <v>U216</v>
          </cell>
          <cell r="B119">
            <v>16</v>
          </cell>
          <cell r="C119">
            <v>0.72</v>
          </cell>
          <cell r="D119" t="str">
            <v>UNS S44735</v>
          </cell>
        </row>
        <row r="120">
          <cell r="A120" t="str">
            <v>U214</v>
          </cell>
          <cell r="B120">
            <v>14</v>
          </cell>
          <cell r="C120">
            <v>0.65</v>
          </cell>
          <cell r="D120" t="str">
            <v>UNS S44735</v>
          </cell>
        </row>
        <row r="121">
          <cell r="A121" t="str">
            <v>U212</v>
          </cell>
          <cell r="B121">
            <v>12</v>
          </cell>
          <cell r="C121">
            <v>0.56999999999999995</v>
          </cell>
          <cell r="D121" t="str">
            <v>UNS S44735</v>
          </cell>
        </row>
        <row r="122">
          <cell r="A122" t="str">
            <v>U325</v>
          </cell>
          <cell r="B122">
            <v>25</v>
          </cell>
          <cell r="C122">
            <v>0.93</v>
          </cell>
          <cell r="D122" t="str">
            <v>UNS S44660</v>
          </cell>
        </row>
        <row r="123">
          <cell r="A123" t="str">
            <v>U324</v>
          </cell>
          <cell r="B123">
            <v>24</v>
          </cell>
          <cell r="C123">
            <v>0.91</v>
          </cell>
          <cell r="D123" t="str">
            <v>UNS S44660</v>
          </cell>
        </row>
        <row r="124">
          <cell r="A124" t="str">
            <v>U323</v>
          </cell>
          <cell r="B124">
            <v>23</v>
          </cell>
          <cell r="C124">
            <v>0.9</v>
          </cell>
          <cell r="D124" t="str">
            <v>UNS S44660</v>
          </cell>
        </row>
        <row r="125">
          <cell r="A125" t="str">
            <v>U322</v>
          </cell>
          <cell r="B125">
            <v>22</v>
          </cell>
          <cell r="C125">
            <v>0.88</v>
          </cell>
          <cell r="D125" t="str">
            <v>UNS S44660</v>
          </cell>
        </row>
        <row r="126">
          <cell r="A126" t="str">
            <v>U320</v>
          </cell>
          <cell r="B126">
            <v>20</v>
          </cell>
          <cell r="C126">
            <v>0.85</v>
          </cell>
          <cell r="D126" t="str">
            <v>UNS S44660</v>
          </cell>
        </row>
        <row r="127">
          <cell r="A127" t="str">
            <v>U318</v>
          </cell>
          <cell r="B127">
            <v>18</v>
          </cell>
          <cell r="C127">
            <v>0.78</v>
          </cell>
          <cell r="D127" t="str">
            <v>UNS S44660</v>
          </cell>
        </row>
        <row r="128">
          <cell r="A128" t="str">
            <v>U316</v>
          </cell>
          <cell r="B128">
            <v>16</v>
          </cell>
          <cell r="C128">
            <v>0.72</v>
          </cell>
          <cell r="D128" t="str">
            <v>UNS S44660</v>
          </cell>
        </row>
        <row r="129">
          <cell r="A129" t="str">
            <v>U314</v>
          </cell>
          <cell r="B129">
            <v>14</v>
          </cell>
          <cell r="C129">
            <v>0.65</v>
          </cell>
          <cell r="D129" t="str">
            <v>UNS S44660</v>
          </cell>
        </row>
        <row r="130">
          <cell r="A130" t="str">
            <v>U312</v>
          </cell>
          <cell r="B130">
            <v>12</v>
          </cell>
          <cell r="C130">
            <v>0.56999999999999995</v>
          </cell>
          <cell r="D130" t="str">
            <v>UNS S44660</v>
          </cell>
        </row>
      </sheetData>
      <sheetData sheetId="7">
        <row r="25">
          <cell r="E25">
            <v>0.65200000000000002</v>
          </cell>
        </row>
      </sheetData>
      <sheetData sheetId="8">
        <row r="5">
          <cell r="A5">
            <v>0.5</v>
          </cell>
          <cell r="B5">
            <v>58.81</v>
          </cell>
          <cell r="C5">
            <v>1256.95</v>
          </cell>
        </row>
        <row r="6">
          <cell r="A6">
            <v>0.51</v>
          </cell>
          <cell r="B6">
            <v>59.37</v>
          </cell>
          <cell r="C6">
            <v>1233.6099999999999</v>
          </cell>
        </row>
        <row r="7">
          <cell r="A7">
            <v>0.52</v>
          </cell>
          <cell r="B7">
            <v>59.91</v>
          </cell>
          <cell r="C7">
            <v>1211.1400000000001</v>
          </cell>
        </row>
        <row r="8">
          <cell r="A8">
            <v>0.53</v>
          </cell>
          <cell r="B8">
            <v>60.45</v>
          </cell>
          <cell r="C8">
            <v>1189.49</v>
          </cell>
        </row>
        <row r="9">
          <cell r="A9">
            <v>0.54</v>
          </cell>
          <cell r="B9">
            <v>60.97</v>
          </cell>
          <cell r="C9">
            <v>1168.6300000000001</v>
          </cell>
        </row>
        <row r="10">
          <cell r="A10">
            <v>0.55000000000000004</v>
          </cell>
          <cell r="B10">
            <v>61.49</v>
          </cell>
          <cell r="C10">
            <v>1148.51</v>
          </cell>
        </row>
        <row r="11">
          <cell r="A11">
            <v>0.56000000000000005</v>
          </cell>
          <cell r="B11">
            <v>62</v>
          </cell>
          <cell r="C11">
            <v>1129.0899999999999</v>
          </cell>
        </row>
        <row r="12">
          <cell r="A12">
            <v>0.56999999999999995</v>
          </cell>
          <cell r="B12">
            <v>62.5</v>
          </cell>
          <cell r="C12">
            <v>1110.3399999999999</v>
          </cell>
        </row>
        <row r="13">
          <cell r="A13">
            <v>0.57999999999999996</v>
          </cell>
          <cell r="B13">
            <v>63</v>
          </cell>
          <cell r="C13">
            <v>1092.21</v>
          </cell>
        </row>
        <row r="14">
          <cell r="A14">
            <v>0.59</v>
          </cell>
          <cell r="B14">
            <v>63.49</v>
          </cell>
          <cell r="C14">
            <v>1074.69</v>
          </cell>
        </row>
        <row r="15">
          <cell r="A15">
            <v>0.6</v>
          </cell>
          <cell r="B15">
            <v>63.96</v>
          </cell>
          <cell r="C15">
            <v>1057.73</v>
          </cell>
        </row>
        <row r="16">
          <cell r="A16">
            <v>0.61</v>
          </cell>
          <cell r="B16">
            <v>64.44</v>
          </cell>
          <cell r="C16">
            <v>1041.32</v>
          </cell>
        </row>
        <row r="17">
          <cell r="A17">
            <v>0.62</v>
          </cell>
          <cell r="B17">
            <v>64.900000000000006</v>
          </cell>
          <cell r="C17">
            <v>1025.42</v>
          </cell>
        </row>
        <row r="18">
          <cell r="A18">
            <v>0.63</v>
          </cell>
          <cell r="B18">
            <v>65.39</v>
          </cell>
          <cell r="C18">
            <v>1010.02</v>
          </cell>
        </row>
        <row r="19">
          <cell r="A19">
            <v>0.64</v>
          </cell>
          <cell r="B19">
            <v>65.819999999999993</v>
          </cell>
          <cell r="C19">
            <v>995.08</v>
          </cell>
        </row>
        <row r="20">
          <cell r="A20">
            <v>0.65</v>
          </cell>
          <cell r="B20">
            <v>66.260000000000005</v>
          </cell>
          <cell r="C20">
            <v>980.59</v>
          </cell>
        </row>
        <row r="21">
          <cell r="A21">
            <v>0.66</v>
          </cell>
          <cell r="B21">
            <v>66.7</v>
          </cell>
          <cell r="C21">
            <v>966.53</v>
          </cell>
        </row>
        <row r="22">
          <cell r="A22">
            <v>0.67</v>
          </cell>
          <cell r="B22">
            <v>67.14</v>
          </cell>
          <cell r="C22">
            <v>952.88</v>
          </cell>
        </row>
        <row r="23">
          <cell r="A23">
            <v>0.68</v>
          </cell>
          <cell r="B23">
            <v>67.569999999999993</v>
          </cell>
          <cell r="C23">
            <v>939.62</v>
          </cell>
        </row>
        <row r="24">
          <cell r="A24">
            <v>0.69</v>
          </cell>
          <cell r="B24">
            <v>67.989999999999995</v>
          </cell>
          <cell r="C24">
            <v>926.74</v>
          </cell>
        </row>
        <row r="25">
          <cell r="A25">
            <v>0.7</v>
          </cell>
          <cell r="B25">
            <v>68.41</v>
          </cell>
          <cell r="C25">
            <v>914.21</v>
          </cell>
        </row>
        <row r="26">
          <cell r="A26">
            <v>0.71</v>
          </cell>
          <cell r="B26">
            <v>68.819999999999993</v>
          </cell>
          <cell r="C26">
            <v>902.03</v>
          </cell>
        </row>
        <row r="27">
          <cell r="A27">
            <v>0.72</v>
          </cell>
          <cell r="B27">
            <v>69.23</v>
          </cell>
          <cell r="C27">
            <v>890.18</v>
          </cell>
        </row>
        <row r="28">
          <cell r="A28">
            <v>0.73</v>
          </cell>
          <cell r="B28">
            <v>69.64</v>
          </cell>
          <cell r="C28">
            <v>878.65</v>
          </cell>
        </row>
        <row r="29">
          <cell r="A29">
            <v>0.74</v>
          </cell>
          <cell r="B29">
            <v>70.03</v>
          </cell>
          <cell r="C29">
            <v>867.41</v>
          </cell>
        </row>
        <row r="30">
          <cell r="A30">
            <v>0.75</v>
          </cell>
          <cell r="B30">
            <v>70.430000000000007</v>
          </cell>
          <cell r="C30">
            <v>856.48</v>
          </cell>
        </row>
        <row r="31">
          <cell r="A31">
            <v>0.76</v>
          </cell>
          <cell r="B31">
            <v>70.819999999999993</v>
          </cell>
          <cell r="C31">
            <v>845.82</v>
          </cell>
        </row>
        <row r="32">
          <cell r="A32">
            <v>0.77</v>
          </cell>
          <cell r="B32">
            <v>71.2</v>
          </cell>
          <cell r="C32">
            <v>835.43</v>
          </cell>
        </row>
        <row r="33">
          <cell r="A33">
            <v>0.78</v>
          </cell>
          <cell r="B33">
            <v>71.58</v>
          </cell>
          <cell r="C33">
            <v>825.3</v>
          </cell>
        </row>
        <row r="34">
          <cell r="A34">
            <v>0.79</v>
          </cell>
          <cell r="B34">
            <v>71.959999999999994</v>
          </cell>
          <cell r="C34">
            <v>815.42</v>
          </cell>
        </row>
        <row r="35">
          <cell r="A35">
            <v>0.8</v>
          </cell>
          <cell r="B35">
            <v>72.33</v>
          </cell>
          <cell r="C35">
            <v>805.78</v>
          </cell>
        </row>
        <row r="36">
          <cell r="A36">
            <v>0.81</v>
          </cell>
          <cell r="B36">
            <v>72.7</v>
          </cell>
          <cell r="C36">
            <v>796.38</v>
          </cell>
        </row>
        <row r="37">
          <cell r="A37">
            <v>0.82</v>
          </cell>
          <cell r="B37">
            <v>73.06</v>
          </cell>
          <cell r="C37">
            <v>787.19</v>
          </cell>
        </row>
        <row r="38">
          <cell r="A38">
            <v>0.83</v>
          </cell>
          <cell r="B38">
            <v>73.42</v>
          </cell>
          <cell r="C38">
            <v>778.23</v>
          </cell>
        </row>
        <row r="39">
          <cell r="A39">
            <v>0.84</v>
          </cell>
          <cell r="B39">
            <v>73.78</v>
          </cell>
          <cell r="C39">
            <v>769.47</v>
          </cell>
        </row>
        <row r="40">
          <cell r="A40">
            <v>0.85</v>
          </cell>
          <cell r="B40">
            <v>74.13</v>
          </cell>
          <cell r="C40">
            <v>760.91</v>
          </cell>
        </row>
        <row r="41">
          <cell r="A41">
            <v>0.86</v>
          </cell>
          <cell r="B41">
            <v>74.48</v>
          </cell>
          <cell r="C41">
            <v>752.54</v>
          </cell>
        </row>
        <row r="42">
          <cell r="A42">
            <v>0.87</v>
          </cell>
          <cell r="B42">
            <v>74.83</v>
          </cell>
          <cell r="C42">
            <v>744.37</v>
          </cell>
        </row>
        <row r="43">
          <cell r="A43">
            <v>0.88</v>
          </cell>
          <cell r="B43">
            <v>75.17</v>
          </cell>
          <cell r="C43">
            <v>736.37</v>
          </cell>
        </row>
        <row r="44">
          <cell r="A44">
            <v>0.89</v>
          </cell>
          <cell r="B44">
            <v>75.510000000000005</v>
          </cell>
          <cell r="C44">
            <v>728.55</v>
          </cell>
        </row>
        <row r="45">
          <cell r="A45">
            <v>0.9</v>
          </cell>
          <cell r="B45">
            <v>75.84</v>
          </cell>
          <cell r="C45">
            <v>720.9</v>
          </cell>
        </row>
        <row r="46">
          <cell r="A46">
            <v>0.91</v>
          </cell>
          <cell r="B46">
            <v>76.180000000000007</v>
          </cell>
          <cell r="C46">
            <v>713.41</v>
          </cell>
        </row>
        <row r="47">
          <cell r="A47">
            <v>0.92</v>
          </cell>
          <cell r="B47">
            <v>76.510000000000005</v>
          </cell>
          <cell r="C47">
            <v>706.08</v>
          </cell>
        </row>
        <row r="48">
          <cell r="A48">
            <v>0.93</v>
          </cell>
          <cell r="B48">
            <v>76.83</v>
          </cell>
          <cell r="C48">
            <v>698.91</v>
          </cell>
        </row>
        <row r="49">
          <cell r="A49">
            <v>0.94</v>
          </cell>
          <cell r="B49">
            <v>77.150000000000006</v>
          </cell>
          <cell r="C49">
            <v>691.88</v>
          </cell>
        </row>
        <row r="50">
          <cell r="A50">
            <v>0.95</v>
          </cell>
          <cell r="B50">
            <v>77.47</v>
          </cell>
          <cell r="C50">
            <v>685</v>
          </cell>
        </row>
        <row r="51">
          <cell r="A51">
            <v>0.96</v>
          </cell>
          <cell r="B51">
            <v>77.790000000000006</v>
          </cell>
          <cell r="C51">
            <v>678.26</v>
          </cell>
        </row>
        <row r="52">
          <cell r="A52">
            <v>0.97</v>
          </cell>
          <cell r="B52">
            <v>78.11</v>
          </cell>
          <cell r="C52">
            <v>671.65</v>
          </cell>
        </row>
        <row r="53">
          <cell r="A53">
            <v>0.98</v>
          </cell>
          <cell r="B53">
            <v>78.42</v>
          </cell>
          <cell r="C53">
            <v>665.17</v>
          </cell>
        </row>
        <row r="54">
          <cell r="A54">
            <v>0.99</v>
          </cell>
          <cell r="B54">
            <v>78.73</v>
          </cell>
          <cell r="C54">
            <v>658.83</v>
          </cell>
        </row>
        <row r="55">
          <cell r="A55">
            <v>1</v>
          </cell>
          <cell r="B55">
            <v>79.03</v>
          </cell>
          <cell r="C55">
            <v>652.6</v>
          </cell>
        </row>
        <row r="56">
          <cell r="A56">
            <v>1.01</v>
          </cell>
          <cell r="B56">
            <v>79.33</v>
          </cell>
          <cell r="C56">
            <v>646.5</v>
          </cell>
        </row>
        <row r="57">
          <cell r="A57">
            <v>1.02</v>
          </cell>
          <cell r="B57">
            <v>79.64</v>
          </cell>
          <cell r="C57">
            <v>640.51</v>
          </cell>
        </row>
        <row r="58">
          <cell r="A58">
            <v>1.03</v>
          </cell>
          <cell r="B58">
            <v>79.930000000000007</v>
          </cell>
          <cell r="C58">
            <v>634.63</v>
          </cell>
        </row>
        <row r="59">
          <cell r="A59">
            <v>1.04</v>
          </cell>
          <cell r="B59">
            <v>80.23</v>
          </cell>
          <cell r="C59">
            <v>628.87</v>
          </cell>
        </row>
        <row r="60">
          <cell r="A60">
            <v>1.05</v>
          </cell>
          <cell r="B60">
            <v>80.52</v>
          </cell>
          <cell r="C60">
            <v>623.21</v>
          </cell>
        </row>
        <row r="61">
          <cell r="A61">
            <v>1.06</v>
          </cell>
          <cell r="B61">
            <v>80.81</v>
          </cell>
          <cell r="C61">
            <v>617.66</v>
          </cell>
        </row>
        <row r="62">
          <cell r="A62">
            <v>1.07</v>
          </cell>
          <cell r="B62">
            <v>81.099999999999994</v>
          </cell>
          <cell r="C62">
            <v>612.21</v>
          </cell>
        </row>
        <row r="63">
          <cell r="A63">
            <v>1.08</v>
          </cell>
          <cell r="B63">
            <v>81.39</v>
          </cell>
          <cell r="C63">
            <v>606.85</v>
          </cell>
        </row>
        <row r="64">
          <cell r="A64">
            <v>1.0900000000000001</v>
          </cell>
          <cell r="B64">
            <v>81.67</v>
          </cell>
          <cell r="C64">
            <v>601.59</v>
          </cell>
        </row>
        <row r="65">
          <cell r="A65">
            <v>1.1000000000000001</v>
          </cell>
          <cell r="B65">
            <v>81.95</v>
          </cell>
          <cell r="C65">
            <v>596.42999999999995</v>
          </cell>
        </row>
        <row r="66">
          <cell r="A66">
            <v>1.1100000000000001</v>
          </cell>
          <cell r="B66">
            <v>82.23</v>
          </cell>
          <cell r="C66">
            <v>591.35</v>
          </cell>
        </row>
        <row r="67">
          <cell r="A67">
            <v>1.1200000000000001</v>
          </cell>
          <cell r="B67">
            <v>82.51</v>
          </cell>
          <cell r="C67">
            <v>586.37</v>
          </cell>
        </row>
        <row r="68">
          <cell r="A68">
            <v>1.1299999999999999</v>
          </cell>
          <cell r="B68">
            <v>82.78</v>
          </cell>
          <cell r="C68">
            <v>581.47</v>
          </cell>
        </row>
        <row r="69">
          <cell r="A69">
            <v>1.1399999999999999</v>
          </cell>
          <cell r="B69">
            <v>83.06</v>
          </cell>
          <cell r="C69">
            <v>576.65</v>
          </cell>
        </row>
        <row r="70">
          <cell r="A70">
            <v>1.1499999999999999</v>
          </cell>
          <cell r="B70">
            <v>83.33</v>
          </cell>
          <cell r="C70">
            <v>571.91</v>
          </cell>
        </row>
        <row r="71">
          <cell r="A71">
            <v>1.1599999999999999</v>
          </cell>
          <cell r="B71">
            <v>83.6</v>
          </cell>
          <cell r="C71">
            <v>567.26</v>
          </cell>
        </row>
        <row r="72">
          <cell r="A72">
            <v>1.17</v>
          </cell>
          <cell r="B72">
            <v>83.86</v>
          </cell>
          <cell r="C72">
            <v>562.67999999999995</v>
          </cell>
        </row>
        <row r="73">
          <cell r="A73">
            <v>1.18</v>
          </cell>
          <cell r="B73">
            <v>84.13</v>
          </cell>
          <cell r="C73">
            <v>558.17999999999995</v>
          </cell>
        </row>
        <row r="74">
          <cell r="A74">
            <v>1.19</v>
          </cell>
          <cell r="B74">
            <v>84.39</v>
          </cell>
          <cell r="C74">
            <v>553.75</v>
          </cell>
        </row>
        <row r="75">
          <cell r="A75">
            <v>1.2</v>
          </cell>
          <cell r="B75">
            <v>84.65</v>
          </cell>
          <cell r="C75">
            <v>549.39</v>
          </cell>
        </row>
        <row r="76">
          <cell r="A76">
            <v>1.21</v>
          </cell>
          <cell r="B76">
            <v>84.91</v>
          </cell>
          <cell r="C76">
            <v>545.11</v>
          </cell>
        </row>
        <row r="77">
          <cell r="A77">
            <v>1.22</v>
          </cell>
          <cell r="B77">
            <v>85.17</v>
          </cell>
          <cell r="C77">
            <v>540.89</v>
          </cell>
        </row>
        <row r="78">
          <cell r="A78">
            <v>1.23</v>
          </cell>
          <cell r="B78">
            <v>85.42</v>
          </cell>
          <cell r="C78">
            <v>536.74</v>
          </cell>
        </row>
        <row r="79">
          <cell r="A79">
            <v>1.24</v>
          </cell>
          <cell r="B79">
            <v>85.68</v>
          </cell>
          <cell r="C79">
            <v>532.65</v>
          </cell>
        </row>
        <row r="80">
          <cell r="A80">
            <v>1.25</v>
          </cell>
          <cell r="B80">
            <v>85.93</v>
          </cell>
          <cell r="C80">
            <v>528.63</v>
          </cell>
        </row>
        <row r="81">
          <cell r="A81">
            <v>1.26</v>
          </cell>
          <cell r="B81">
            <v>86.18</v>
          </cell>
          <cell r="C81">
            <v>524.66999999999996</v>
          </cell>
        </row>
        <row r="82">
          <cell r="A82">
            <v>1.27</v>
          </cell>
          <cell r="B82">
            <v>86.43</v>
          </cell>
          <cell r="C82">
            <v>520.77</v>
          </cell>
        </row>
        <row r="83">
          <cell r="A83">
            <v>1.28</v>
          </cell>
          <cell r="B83">
            <v>86.67</v>
          </cell>
          <cell r="C83">
            <v>516.92999999999995</v>
          </cell>
        </row>
        <row r="84">
          <cell r="A84">
            <v>1.29</v>
          </cell>
          <cell r="B84">
            <v>86.92</v>
          </cell>
          <cell r="C84">
            <v>513.14</v>
          </cell>
        </row>
        <row r="85">
          <cell r="A85">
            <v>1.3</v>
          </cell>
          <cell r="B85">
            <v>87.16</v>
          </cell>
          <cell r="C85">
            <v>509.42</v>
          </cell>
        </row>
        <row r="86">
          <cell r="A86">
            <v>1.31</v>
          </cell>
          <cell r="B86">
            <v>87.4</v>
          </cell>
          <cell r="C86">
            <v>505.75</v>
          </cell>
        </row>
        <row r="87">
          <cell r="A87">
            <v>1.32</v>
          </cell>
          <cell r="B87">
            <v>87.64</v>
          </cell>
          <cell r="C87">
            <v>502.13</v>
          </cell>
        </row>
        <row r="88">
          <cell r="A88">
            <v>1.33</v>
          </cell>
          <cell r="B88">
            <v>87.88</v>
          </cell>
          <cell r="C88">
            <v>498.57</v>
          </cell>
        </row>
        <row r="89">
          <cell r="A89">
            <v>1.34</v>
          </cell>
          <cell r="B89">
            <v>88.12</v>
          </cell>
          <cell r="C89">
            <v>495.06</v>
          </cell>
        </row>
        <row r="90">
          <cell r="A90">
            <v>1.35</v>
          </cell>
          <cell r="B90">
            <v>88.35</v>
          </cell>
          <cell r="C90">
            <v>491.6</v>
          </cell>
        </row>
        <row r="91">
          <cell r="A91">
            <v>1.36</v>
          </cell>
          <cell r="B91">
            <v>88.59</v>
          </cell>
          <cell r="C91">
            <v>488.19</v>
          </cell>
        </row>
        <row r="92">
          <cell r="A92">
            <v>1.37</v>
          </cell>
          <cell r="B92">
            <v>88.82</v>
          </cell>
          <cell r="C92">
            <v>484.82</v>
          </cell>
        </row>
        <row r="93">
          <cell r="A93">
            <v>1.38</v>
          </cell>
          <cell r="B93">
            <v>89.05</v>
          </cell>
          <cell r="C93">
            <v>481.51</v>
          </cell>
        </row>
        <row r="94">
          <cell r="A94">
            <v>1.39</v>
          </cell>
          <cell r="B94">
            <v>89.28</v>
          </cell>
          <cell r="C94">
            <v>478.24</v>
          </cell>
        </row>
        <row r="95">
          <cell r="A95">
            <v>1.4</v>
          </cell>
          <cell r="B95">
            <v>89.51</v>
          </cell>
          <cell r="C95">
            <v>475.01</v>
          </cell>
        </row>
        <row r="96">
          <cell r="A96">
            <v>1.41</v>
          </cell>
          <cell r="B96">
            <v>89.73</v>
          </cell>
          <cell r="C96">
            <v>471.84</v>
          </cell>
        </row>
        <row r="97">
          <cell r="A97">
            <v>1.42</v>
          </cell>
          <cell r="B97">
            <v>89.96</v>
          </cell>
          <cell r="C97">
            <v>468.7</v>
          </cell>
        </row>
        <row r="98">
          <cell r="A98">
            <v>1.43</v>
          </cell>
          <cell r="B98">
            <v>90.18</v>
          </cell>
          <cell r="C98">
            <v>465.61</v>
          </cell>
        </row>
        <row r="99">
          <cell r="A99">
            <v>1.44</v>
          </cell>
          <cell r="B99">
            <v>90.4</v>
          </cell>
          <cell r="C99">
            <v>462.56</v>
          </cell>
        </row>
        <row r="100">
          <cell r="A100">
            <v>1.45</v>
          </cell>
          <cell r="B100">
            <v>90.63</v>
          </cell>
          <cell r="C100">
            <v>459.55</v>
          </cell>
        </row>
        <row r="101">
          <cell r="A101">
            <v>1.46</v>
          </cell>
          <cell r="B101">
            <v>90.85</v>
          </cell>
          <cell r="C101">
            <v>456.58</v>
          </cell>
        </row>
        <row r="102">
          <cell r="A102">
            <v>1.47</v>
          </cell>
          <cell r="B102">
            <v>91.06</v>
          </cell>
          <cell r="C102">
            <v>453.65</v>
          </cell>
        </row>
        <row r="103">
          <cell r="A103">
            <v>1.48</v>
          </cell>
          <cell r="B103">
            <v>91.28</v>
          </cell>
          <cell r="C103">
            <v>450.76</v>
          </cell>
        </row>
        <row r="104">
          <cell r="A104">
            <v>1.49</v>
          </cell>
          <cell r="B104">
            <v>91.5</v>
          </cell>
          <cell r="C104">
            <v>447.9</v>
          </cell>
        </row>
        <row r="105">
          <cell r="A105">
            <v>1.5</v>
          </cell>
          <cell r="B105">
            <v>91.71</v>
          </cell>
          <cell r="C105">
            <v>445.09</v>
          </cell>
        </row>
        <row r="106">
          <cell r="A106">
            <v>1.51</v>
          </cell>
          <cell r="B106">
            <v>91.93</v>
          </cell>
          <cell r="C106">
            <v>442.3</v>
          </cell>
        </row>
        <row r="107">
          <cell r="A107">
            <v>1.52</v>
          </cell>
          <cell r="B107">
            <v>92.14</v>
          </cell>
          <cell r="C107">
            <v>439.56</v>
          </cell>
        </row>
        <row r="108">
          <cell r="A108">
            <v>1.53</v>
          </cell>
          <cell r="B108">
            <v>92.35</v>
          </cell>
          <cell r="C108">
            <v>436.85</v>
          </cell>
        </row>
        <row r="109">
          <cell r="A109">
            <v>1.54</v>
          </cell>
          <cell r="B109">
            <v>92.56</v>
          </cell>
          <cell r="C109">
            <v>434.17</v>
          </cell>
        </row>
        <row r="110">
          <cell r="A110">
            <v>1.55</v>
          </cell>
          <cell r="B110">
            <v>92.77</v>
          </cell>
          <cell r="C110">
            <v>431.53</v>
          </cell>
        </row>
        <row r="111">
          <cell r="A111">
            <v>1.56</v>
          </cell>
          <cell r="B111">
            <v>92.97</v>
          </cell>
          <cell r="C111">
            <v>428.92</v>
          </cell>
        </row>
        <row r="112">
          <cell r="A112">
            <v>1.57</v>
          </cell>
          <cell r="B112">
            <v>93.18</v>
          </cell>
          <cell r="C112">
            <v>426.35</v>
          </cell>
        </row>
        <row r="113">
          <cell r="A113">
            <v>1.58</v>
          </cell>
          <cell r="B113">
            <v>93.39</v>
          </cell>
          <cell r="C113">
            <v>423.8</v>
          </cell>
        </row>
        <row r="114">
          <cell r="A114">
            <v>1.59</v>
          </cell>
          <cell r="B114">
            <v>93.59</v>
          </cell>
          <cell r="C114">
            <v>421.29</v>
          </cell>
        </row>
        <row r="115">
          <cell r="A115">
            <v>1.6</v>
          </cell>
          <cell r="B115">
            <v>93.79</v>
          </cell>
          <cell r="C115">
            <v>418.8</v>
          </cell>
        </row>
        <row r="116">
          <cell r="A116">
            <v>1.61</v>
          </cell>
          <cell r="B116">
            <v>94</v>
          </cell>
          <cell r="C116">
            <v>416.35</v>
          </cell>
        </row>
        <row r="117">
          <cell r="A117">
            <v>1.62</v>
          </cell>
          <cell r="B117">
            <v>94.2</v>
          </cell>
          <cell r="C117">
            <v>413.93</v>
          </cell>
        </row>
        <row r="118">
          <cell r="A118">
            <v>1.63</v>
          </cell>
          <cell r="B118">
            <v>94.4</v>
          </cell>
          <cell r="C118">
            <v>411.53</v>
          </cell>
        </row>
        <row r="119">
          <cell r="A119">
            <v>1.64</v>
          </cell>
          <cell r="B119">
            <v>94.59</v>
          </cell>
          <cell r="C119">
            <v>409.16</v>
          </cell>
        </row>
        <row r="120">
          <cell r="A120">
            <v>1.65</v>
          </cell>
          <cell r="B120">
            <v>94.79</v>
          </cell>
          <cell r="C120">
            <v>406.83</v>
          </cell>
        </row>
        <row r="121">
          <cell r="A121">
            <v>1.66</v>
          </cell>
          <cell r="B121">
            <v>94.99</v>
          </cell>
          <cell r="C121">
            <v>404.51</v>
          </cell>
        </row>
        <row r="122">
          <cell r="A122">
            <v>1.67</v>
          </cell>
          <cell r="B122">
            <v>95.18</v>
          </cell>
          <cell r="C122">
            <v>402.23</v>
          </cell>
        </row>
        <row r="123">
          <cell r="A123">
            <v>1.68</v>
          </cell>
          <cell r="B123">
            <v>95.38</v>
          </cell>
          <cell r="C123">
            <v>399.97</v>
          </cell>
        </row>
        <row r="124">
          <cell r="A124">
            <v>1.69</v>
          </cell>
          <cell r="B124">
            <v>95.37</v>
          </cell>
          <cell r="C124">
            <v>397.74</v>
          </cell>
        </row>
        <row r="125">
          <cell r="A125">
            <v>1.7</v>
          </cell>
          <cell r="B125">
            <v>95.77</v>
          </cell>
          <cell r="C125">
            <v>395.54</v>
          </cell>
        </row>
        <row r="126">
          <cell r="A126">
            <v>1.71</v>
          </cell>
          <cell r="B126">
            <v>95.96</v>
          </cell>
          <cell r="C126">
            <v>393.35</v>
          </cell>
        </row>
        <row r="127">
          <cell r="A127">
            <v>1.72</v>
          </cell>
          <cell r="B127">
            <v>96.15</v>
          </cell>
          <cell r="C127">
            <v>391.2</v>
          </cell>
        </row>
        <row r="128">
          <cell r="A128">
            <v>1.73</v>
          </cell>
          <cell r="B128">
            <v>96.34</v>
          </cell>
          <cell r="C128">
            <v>389.07</v>
          </cell>
        </row>
        <row r="129">
          <cell r="A129">
            <v>1.74</v>
          </cell>
          <cell r="B129">
            <v>96.53</v>
          </cell>
          <cell r="C129">
            <v>386.96</v>
          </cell>
        </row>
        <row r="130">
          <cell r="A130">
            <v>1.75</v>
          </cell>
          <cell r="B130">
            <v>96.71</v>
          </cell>
          <cell r="C130">
            <v>384.87</v>
          </cell>
        </row>
        <row r="131">
          <cell r="A131">
            <v>1.76</v>
          </cell>
          <cell r="B131">
            <v>96.9</v>
          </cell>
          <cell r="C131">
            <v>382.81</v>
          </cell>
        </row>
        <row r="132">
          <cell r="A132">
            <v>1.77</v>
          </cell>
          <cell r="B132">
            <v>97.09</v>
          </cell>
          <cell r="C132">
            <v>380.77</v>
          </cell>
        </row>
        <row r="133">
          <cell r="A133">
            <v>1.78</v>
          </cell>
          <cell r="B133">
            <v>97.27</v>
          </cell>
          <cell r="C133">
            <v>378.76</v>
          </cell>
        </row>
        <row r="134">
          <cell r="A134">
            <v>1.79</v>
          </cell>
          <cell r="B134">
            <v>97.46</v>
          </cell>
          <cell r="C134">
            <v>376.76</v>
          </cell>
        </row>
        <row r="135">
          <cell r="A135">
            <v>1.8</v>
          </cell>
          <cell r="B135">
            <v>97.64</v>
          </cell>
          <cell r="C135">
            <v>374.79</v>
          </cell>
        </row>
        <row r="136">
          <cell r="A136">
            <v>1.81</v>
          </cell>
          <cell r="B136">
            <v>97.82</v>
          </cell>
          <cell r="C136">
            <v>372.84</v>
          </cell>
        </row>
        <row r="137">
          <cell r="A137">
            <v>1.82</v>
          </cell>
          <cell r="B137">
            <v>98</v>
          </cell>
          <cell r="C137">
            <v>370.9</v>
          </cell>
        </row>
        <row r="138">
          <cell r="A138">
            <v>1.83</v>
          </cell>
          <cell r="B138">
            <v>98.18</v>
          </cell>
          <cell r="C138">
            <v>368.99</v>
          </cell>
        </row>
        <row r="139">
          <cell r="A139">
            <v>1.84</v>
          </cell>
          <cell r="B139">
            <v>98.36</v>
          </cell>
          <cell r="C139">
            <v>367.1</v>
          </cell>
        </row>
        <row r="140">
          <cell r="A140">
            <v>1.85</v>
          </cell>
          <cell r="B140">
            <v>98.54</v>
          </cell>
          <cell r="C140">
            <v>365.23</v>
          </cell>
        </row>
        <row r="141">
          <cell r="A141">
            <v>1.86</v>
          </cell>
          <cell r="B141">
            <v>98.72</v>
          </cell>
          <cell r="C141">
            <v>363.38</v>
          </cell>
        </row>
        <row r="142">
          <cell r="A142">
            <v>1.87</v>
          </cell>
          <cell r="B142">
            <v>98.9</v>
          </cell>
          <cell r="C142">
            <v>361.55</v>
          </cell>
        </row>
        <row r="143">
          <cell r="A143">
            <v>1.88</v>
          </cell>
          <cell r="B143">
            <v>99.07</v>
          </cell>
          <cell r="C143">
            <v>359.74</v>
          </cell>
        </row>
        <row r="144">
          <cell r="A144">
            <v>1.89</v>
          </cell>
          <cell r="B144">
            <v>99.25</v>
          </cell>
          <cell r="C144">
            <v>357.94</v>
          </cell>
        </row>
        <row r="145">
          <cell r="A145">
            <v>1.9</v>
          </cell>
          <cell r="B145">
            <v>99.42</v>
          </cell>
          <cell r="C145">
            <v>356.17</v>
          </cell>
        </row>
        <row r="146">
          <cell r="A146">
            <v>1.91</v>
          </cell>
          <cell r="B146">
            <v>99.6</v>
          </cell>
          <cell r="C146">
            <v>354.41</v>
          </cell>
        </row>
        <row r="147">
          <cell r="A147">
            <v>1.92</v>
          </cell>
          <cell r="B147">
            <v>99.77</v>
          </cell>
          <cell r="C147">
            <v>352.67</v>
          </cell>
        </row>
        <row r="148">
          <cell r="A148">
            <v>1.93</v>
          </cell>
          <cell r="B148">
            <v>99.94</v>
          </cell>
          <cell r="C148">
            <v>350.95</v>
          </cell>
        </row>
        <row r="149">
          <cell r="A149">
            <v>1.94</v>
          </cell>
          <cell r="B149">
            <v>100.12</v>
          </cell>
          <cell r="C149">
            <v>349.29</v>
          </cell>
        </row>
        <row r="150">
          <cell r="A150">
            <v>1.95</v>
          </cell>
          <cell r="B150">
            <v>100.29</v>
          </cell>
          <cell r="C150">
            <v>347.55</v>
          </cell>
        </row>
        <row r="151">
          <cell r="A151">
            <v>1.96</v>
          </cell>
          <cell r="B151">
            <v>100.46</v>
          </cell>
          <cell r="C151">
            <v>345.88</v>
          </cell>
        </row>
        <row r="152">
          <cell r="A152">
            <v>1.97</v>
          </cell>
          <cell r="B152">
            <v>100.63</v>
          </cell>
          <cell r="C152">
            <v>344.23</v>
          </cell>
        </row>
        <row r="153">
          <cell r="A153">
            <v>1.98</v>
          </cell>
          <cell r="B153">
            <v>100.79</v>
          </cell>
          <cell r="C153">
            <v>342.59</v>
          </cell>
        </row>
        <row r="154">
          <cell r="A154">
            <v>1.99</v>
          </cell>
          <cell r="B154">
            <v>100.96</v>
          </cell>
          <cell r="C154">
            <v>340.97</v>
          </cell>
        </row>
        <row r="155">
          <cell r="A155">
            <v>2</v>
          </cell>
          <cell r="B155">
            <v>101.13</v>
          </cell>
          <cell r="C155">
            <v>339.36</v>
          </cell>
        </row>
        <row r="156">
          <cell r="A156">
            <v>2.0099999999999998</v>
          </cell>
          <cell r="B156">
            <v>101.3</v>
          </cell>
          <cell r="C156">
            <v>337.77</v>
          </cell>
        </row>
        <row r="157">
          <cell r="A157">
            <v>2.02</v>
          </cell>
          <cell r="B157">
            <v>101.46</v>
          </cell>
          <cell r="C157">
            <v>336.19</v>
          </cell>
        </row>
        <row r="158">
          <cell r="A158">
            <v>2.0299999999999998</v>
          </cell>
          <cell r="B158">
            <v>101.63</v>
          </cell>
          <cell r="C158">
            <v>334.63</v>
          </cell>
        </row>
        <row r="159">
          <cell r="A159">
            <v>2.04</v>
          </cell>
          <cell r="B159">
            <v>101.79</v>
          </cell>
          <cell r="C159">
            <v>333.09</v>
          </cell>
        </row>
        <row r="160">
          <cell r="A160">
            <v>2.0499999999999998</v>
          </cell>
          <cell r="B160">
            <v>101.96</v>
          </cell>
          <cell r="C160">
            <v>331.56</v>
          </cell>
        </row>
        <row r="161">
          <cell r="A161">
            <v>2.06</v>
          </cell>
          <cell r="B161">
            <v>102.12</v>
          </cell>
          <cell r="C161">
            <v>330.04</v>
          </cell>
        </row>
        <row r="162">
          <cell r="A162">
            <v>2.0699999999999998</v>
          </cell>
          <cell r="B162">
            <v>102.28</v>
          </cell>
          <cell r="C162">
            <v>328.54</v>
          </cell>
        </row>
        <row r="163">
          <cell r="A163">
            <v>2.08</v>
          </cell>
          <cell r="B163">
            <v>102.44</v>
          </cell>
          <cell r="C163">
            <v>327.05</v>
          </cell>
        </row>
        <row r="164">
          <cell r="A164">
            <v>2.09</v>
          </cell>
          <cell r="B164">
            <v>102.6</v>
          </cell>
          <cell r="C164">
            <v>325.58</v>
          </cell>
        </row>
        <row r="165">
          <cell r="A165">
            <v>2.1</v>
          </cell>
          <cell r="B165">
            <v>102.76</v>
          </cell>
          <cell r="C165">
            <v>324.12</v>
          </cell>
        </row>
        <row r="166">
          <cell r="A166">
            <v>2.11</v>
          </cell>
          <cell r="B166">
            <v>102.92</v>
          </cell>
          <cell r="C166">
            <v>322.67</v>
          </cell>
        </row>
        <row r="167">
          <cell r="A167">
            <v>2.12</v>
          </cell>
          <cell r="B167">
            <v>103.08</v>
          </cell>
          <cell r="C167">
            <v>321.23</v>
          </cell>
        </row>
        <row r="168">
          <cell r="A168">
            <v>2.13</v>
          </cell>
          <cell r="B168">
            <v>103.24</v>
          </cell>
          <cell r="C168">
            <v>319.81</v>
          </cell>
        </row>
        <row r="169">
          <cell r="A169">
            <v>2.14</v>
          </cell>
          <cell r="B169">
            <v>103.4</v>
          </cell>
          <cell r="C169">
            <v>318.39999999999998</v>
          </cell>
        </row>
        <row r="170">
          <cell r="A170">
            <v>2.15</v>
          </cell>
          <cell r="B170">
            <v>103.56</v>
          </cell>
          <cell r="C170">
            <v>317.01</v>
          </cell>
        </row>
        <row r="171">
          <cell r="A171">
            <v>2.16</v>
          </cell>
          <cell r="B171">
            <v>103.71</v>
          </cell>
          <cell r="C171">
            <v>315.63</v>
          </cell>
        </row>
        <row r="172">
          <cell r="A172">
            <v>2.17</v>
          </cell>
          <cell r="B172">
            <v>103.87</v>
          </cell>
          <cell r="C172">
            <v>314.26</v>
          </cell>
        </row>
        <row r="173">
          <cell r="A173">
            <v>2.1800000000000002</v>
          </cell>
          <cell r="B173">
            <v>104.02</v>
          </cell>
          <cell r="C173">
            <v>312.89999999999998</v>
          </cell>
        </row>
        <row r="174">
          <cell r="A174">
            <v>2.19</v>
          </cell>
          <cell r="B174">
            <v>104.18</v>
          </cell>
          <cell r="C174">
            <v>311.55</v>
          </cell>
        </row>
        <row r="175">
          <cell r="A175">
            <v>2.2000000000000002</v>
          </cell>
          <cell r="B175">
            <v>104.33</v>
          </cell>
          <cell r="C175">
            <v>310.22000000000003</v>
          </cell>
        </row>
        <row r="176">
          <cell r="A176">
            <v>2.21</v>
          </cell>
          <cell r="B176">
            <v>104.48</v>
          </cell>
          <cell r="C176">
            <v>308.89999999999998</v>
          </cell>
        </row>
        <row r="177">
          <cell r="A177">
            <v>2.2200000000000002</v>
          </cell>
          <cell r="B177">
            <v>104.64</v>
          </cell>
          <cell r="C177">
            <v>307.58999999999997</v>
          </cell>
        </row>
        <row r="178">
          <cell r="A178">
            <v>2.23</v>
          </cell>
          <cell r="B178">
            <v>104.79</v>
          </cell>
          <cell r="C178">
            <v>306.29000000000002</v>
          </cell>
        </row>
        <row r="179">
          <cell r="A179">
            <v>2.2400000000000002</v>
          </cell>
          <cell r="B179">
            <v>107.94</v>
          </cell>
          <cell r="C179">
            <v>305</v>
          </cell>
        </row>
        <row r="180">
          <cell r="A180">
            <v>2.25</v>
          </cell>
          <cell r="B180">
            <v>105.09</v>
          </cell>
          <cell r="C180">
            <v>303.72000000000003</v>
          </cell>
        </row>
        <row r="181">
          <cell r="A181">
            <v>2.2599999999999998</v>
          </cell>
          <cell r="B181">
            <v>105.24</v>
          </cell>
          <cell r="C181">
            <v>302.45999999999998</v>
          </cell>
        </row>
        <row r="182">
          <cell r="A182">
            <v>2.27</v>
          </cell>
          <cell r="B182">
            <v>105.39</v>
          </cell>
          <cell r="C182">
            <v>301.2</v>
          </cell>
        </row>
        <row r="183">
          <cell r="A183">
            <v>2.2799999999999998</v>
          </cell>
          <cell r="B183">
            <v>105.54</v>
          </cell>
          <cell r="C183">
            <v>299.95999999999998</v>
          </cell>
        </row>
        <row r="184">
          <cell r="A184">
            <v>2.29</v>
          </cell>
          <cell r="B184">
            <v>105.69</v>
          </cell>
          <cell r="C184">
            <v>298.72000000000003</v>
          </cell>
        </row>
        <row r="185">
          <cell r="A185">
            <v>2.2999999999999998</v>
          </cell>
          <cell r="B185">
            <v>105.84</v>
          </cell>
          <cell r="C185">
            <v>297.5</v>
          </cell>
        </row>
        <row r="186">
          <cell r="A186">
            <v>2.31</v>
          </cell>
          <cell r="B186">
            <v>105.99</v>
          </cell>
          <cell r="C186">
            <v>296.29000000000002</v>
          </cell>
        </row>
        <row r="187">
          <cell r="A187">
            <v>2.3199999999999998</v>
          </cell>
          <cell r="B187">
            <v>106.13</v>
          </cell>
          <cell r="C187">
            <v>295.08</v>
          </cell>
        </row>
        <row r="188">
          <cell r="A188">
            <v>2.33</v>
          </cell>
          <cell r="B188">
            <v>106.28</v>
          </cell>
          <cell r="C188">
            <v>293.89</v>
          </cell>
        </row>
        <row r="189">
          <cell r="A189">
            <v>2.34</v>
          </cell>
          <cell r="B189">
            <v>106.43</v>
          </cell>
          <cell r="C189">
            <v>292.70999999999998</v>
          </cell>
        </row>
        <row r="190">
          <cell r="A190">
            <v>2.35</v>
          </cell>
          <cell r="B190">
            <v>106.57</v>
          </cell>
          <cell r="C190">
            <v>291.52999999999997</v>
          </cell>
        </row>
        <row r="191">
          <cell r="A191">
            <v>2.36</v>
          </cell>
          <cell r="B191">
            <v>106.72</v>
          </cell>
          <cell r="C191">
            <v>290.37</v>
          </cell>
        </row>
        <row r="192">
          <cell r="A192">
            <v>2.37</v>
          </cell>
          <cell r="B192">
            <v>106.86</v>
          </cell>
          <cell r="C192">
            <v>289.22000000000003</v>
          </cell>
        </row>
        <row r="193">
          <cell r="A193">
            <v>2.38</v>
          </cell>
          <cell r="B193">
            <v>107</v>
          </cell>
          <cell r="C193">
            <v>288.07</v>
          </cell>
        </row>
        <row r="194">
          <cell r="A194">
            <v>2.39</v>
          </cell>
          <cell r="B194">
            <v>107.15</v>
          </cell>
          <cell r="C194">
            <v>286.94</v>
          </cell>
        </row>
        <row r="195">
          <cell r="A195">
            <v>2.4</v>
          </cell>
          <cell r="B195">
            <v>107.29</v>
          </cell>
          <cell r="C195">
            <v>285.81</v>
          </cell>
        </row>
        <row r="196">
          <cell r="A196">
            <v>2.41</v>
          </cell>
          <cell r="B196">
            <v>107.43</v>
          </cell>
          <cell r="C196">
            <v>284.69</v>
          </cell>
        </row>
        <row r="197">
          <cell r="A197">
            <v>2.42</v>
          </cell>
          <cell r="B197">
            <v>107.57</v>
          </cell>
          <cell r="C197">
            <v>283.58999999999997</v>
          </cell>
        </row>
        <row r="198">
          <cell r="A198">
            <v>2.4300000000000002</v>
          </cell>
          <cell r="B198">
            <v>107.72</v>
          </cell>
          <cell r="C198">
            <v>282.49</v>
          </cell>
        </row>
        <row r="199">
          <cell r="A199">
            <v>2.44</v>
          </cell>
          <cell r="B199">
            <v>107.86</v>
          </cell>
          <cell r="C199">
            <v>281.39999999999998</v>
          </cell>
        </row>
        <row r="200">
          <cell r="A200">
            <v>2.4500000000000002</v>
          </cell>
          <cell r="B200">
            <v>108</v>
          </cell>
          <cell r="C200">
            <v>280.32</v>
          </cell>
        </row>
        <row r="201">
          <cell r="A201">
            <v>2.46</v>
          </cell>
          <cell r="B201">
            <v>108.14</v>
          </cell>
          <cell r="C201">
            <v>279.24</v>
          </cell>
        </row>
        <row r="202">
          <cell r="A202">
            <v>2.4700000000000002</v>
          </cell>
          <cell r="B202">
            <v>108.28</v>
          </cell>
          <cell r="C202">
            <v>278.18</v>
          </cell>
        </row>
        <row r="203">
          <cell r="A203">
            <v>2.48</v>
          </cell>
          <cell r="B203">
            <v>108.42</v>
          </cell>
          <cell r="C203">
            <v>277.12</v>
          </cell>
        </row>
        <row r="204">
          <cell r="A204">
            <v>2.4900000000000002</v>
          </cell>
          <cell r="B204">
            <v>108.55</v>
          </cell>
          <cell r="C204">
            <v>276.07</v>
          </cell>
        </row>
        <row r="205">
          <cell r="A205">
            <v>2.5</v>
          </cell>
          <cell r="B205">
            <v>108.69</v>
          </cell>
          <cell r="C205">
            <v>275.02999999999997</v>
          </cell>
        </row>
        <row r="206">
          <cell r="A206">
            <v>2.5099999999999998</v>
          </cell>
          <cell r="B206">
            <v>108.83</v>
          </cell>
          <cell r="C206">
            <v>274</v>
          </cell>
        </row>
        <row r="207">
          <cell r="A207">
            <v>2.52</v>
          </cell>
          <cell r="B207">
            <v>108.97</v>
          </cell>
          <cell r="C207">
            <v>272.98</v>
          </cell>
        </row>
        <row r="208">
          <cell r="A208">
            <v>2.5299999999999998</v>
          </cell>
          <cell r="B208">
            <v>109.1</v>
          </cell>
          <cell r="C208">
            <v>271.95999999999998</v>
          </cell>
        </row>
        <row r="209">
          <cell r="A209">
            <v>2.54</v>
          </cell>
          <cell r="B209">
            <v>109.24</v>
          </cell>
          <cell r="C209">
            <v>270.95999999999998</v>
          </cell>
        </row>
        <row r="210">
          <cell r="A210">
            <v>2.5499999999999998</v>
          </cell>
          <cell r="B210">
            <v>109.37</v>
          </cell>
          <cell r="C210">
            <v>269.95</v>
          </cell>
        </row>
        <row r="211">
          <cell r="A211">
            <v>2.56</v>
          </cell>
          <cell r="B211">
            <v>109.51</v>
          </cell>
          <cell r="C211">
            <v>268.95999999999998</v>
          </cell>
        </row>
        <row r="212">
          <cell r="A212">
            <v>2.57</v>
          </cell>
          <cell r="B212">
            <v>109.64</v>
          </cell>
          <cell r="C212">
            <v>267.98</v>
          </cell>
        </row>
        <row r="213">
          <cell r="A213">
            <v>2.58</v>
          </cell>
          <cell r="B213">
            <v>109.78</v>
          </cell>
          <cell r="C213">
            <v>267</v>
          </cell>
        </row>
        <row r="214">
          <cell r="A214">
            <v>2.59</v>
          </cell>
          <cell r="B214">
            <v>109.91</v>
          </cell>
          <cell r="C214">
            <v>266.02999999999997</v>
          </cell>
        </row>
        <row r="215">
          <cell r="A215">
            <v>2.6</v>
          </cell>
          <cell r="B215">
            <v>110.04</v>
          </cell>
          <cell r="C215">
            <v>265.06</v>
          </cell>
        </row>
        <row r="216">
          <cell r="A216">
            <v>2.61</v>
          </cell>
          <cell r="B216">
            <v>110.18</v>
          </cell>
          <cell r="C216">
            <v>264.11</v>
          </cell>
        </row>
        <row r="217">
          <cell r="A217">
            <v>2.62</v>
          </cell>
          <cell r="B217">
            <v>110.31</v>
          </cell>
          <cell r="C217">
            <v>263.16000000000003</v>
          </cell>
        </row>
        <row r="218">
          <cell r="A218">
            <v>2.63</v>
          </cell>
          <cell r="B218">
            <v>110.44</v>
          </cell>
          <cell r="C218">
            <v>262.22000000000003</v>
          </cell>
        </row>
        <row r="219">
          <cell r="A219">
            <v>2.64</v>
          </cell>
          <cell r="B219">
            <v>110.57</v>
          </cell>
          <cell r="C219">
            <v>261.27999999999997</v>
          </cell>
        </row>
        <row r="220">
          <cell r="A220">
            <v>2.65</v>
          </cell>
          <cell r="B220">
            <v>110.7</v>
          </cell>
          <cell r="C220">
            <v>260.35000000000002</v>
          </cell>
        </row>
        <row r="221">
          <cell r="A221">
            <v>2.68</v>
          </cell>
          <cell r="B221">
            <v>110.84</v>
          </cell>
          <cell r="C221">
            <v>259.43</v>
          </cell>
        </row>
        <row r="222">
          <cell r="A222">
            <v>2.67</v>
          </cell>
          <cell r="B222">
            <v>110.97</v>
          </cell>
          <cell r="C222">
            <v>258.52</v>
          </cell>
        </row>
        <row r="223">
          <cell r="A223">
            <v>2.68</v>
          </cell>
          <cell r="B223">
            <v>111.1</v>
          </cell>
          <cell r="C223">
            <v>257.61</v>
          </cell>
        </row>
        <row r="224">
          <cell r="A224">
            <v>2.69</v>
          </cell>
          <cell r="B224">
            <v>111.22</v>
          </cell>
          <cell r="C224">
            <v>256.70999999999998</v>
          </cell>
        </row>
        <row r="225">
          <cell r="A225">
            <v>2.7</v>
          </cell>
          <cell r="B225">
            <v>111.35</v>
          </cell>
          <cell r="C225">
            <v>255.81</v>
          </cell>
        </row>
        <row r="226">
          <cell r="A226">
            <v>2.71</v>
          </cell>
          <cell r="B226">
            <v>111.48</v>
          </cell>
          <cell r="C226">
            <v>254.92</v>
          </cell>
        </row>
        <row r="227">
          <cell r="A227">
            <v>2.72</v>
          </cell>
          <cell r="B227">
            <v>111.61</v>
          </cell>
          <cell r="C227">
            <v>254.04</v>
          </cell>
        </row>
        <row r="228">
          <cell r="A228">
            <v>2.73</v>
          </cell>
          <cell r="B228">
            <v>111.74</v>
          </cell>
          <cell r="C228">
            <v>253.17</v>
          </cell>
        </row>
        <row r="229">
          <cell r="A229">
            <v>2.74</v>
          </cell>
          <cell r="B229">
            <v>111.87</v>
          </cell>
          <cell r="C229">
            <v>252.3</v>
          </cell>
        </row>
        <row r="230">
          <cell r="A230">
            <v>2.75</v>
          </cell>
          <cell r="B230">
            <v>111.97</v>
          </cell>
          <cell r="C230">
            <v>251.43</v>
          </cell>
        </row>
        <row r="231">
          <cell r="A231">
            <v>2.76</v>
          </cell>
          <cell r="B231">
            <v>112.12</v>
          </cell>
          <cell r="C231">
            <v>250.58</v>
          </cell>
        </row>
        <row r="232">
          <cell r="A232">
            <v>2.77</v>
          </cell>
          <cell r="B232">
            <v>112.25</v>
          </cell>
          <cell r="C232">
            <v>249.72</v>
          </cell>
        </row>
        <row r="233">
          <cell r="A233">
            <v>2.78</v>
          </cell>
          <cell r="B233">
            <v>112.37</v>
          </cell>
          <cell r="C233">
            <v>248.88</v>
          </cell>
        </row>
        <row r="234">
          <cell r="A234">
            <v>2.79</v>
          </cell>
          <cell r="B234">
            <v>112.5</v>
          </cell>
          <cell r="C234">
            <v>248.04</v>
          </cell>
        </row>
        <row r="235">
          <cell r="A235">
            <v>2.8</v>
          </cell>
          <cell r="B235">
            <v>112.62</v>
          </cell>
          <cell r="C235">
            <v>247.21</v>
          </cell>
        </row>
        <row r="236">
          <cell r="A236">
            <v>2.81</v>
          </cell>
          <cell r="B236">
            <v>112.75</v>
          </cell>
          <cell r="C236">
            <v>246.38</v>
          </cell>
        </row>
        <row r="237">
          <cell r="A237">
            <v>2.82</v>
          </cell>
          <cell r="B237">
            <v>112.87</v>
          </cell>
          <cell r="C237">
            <v>245.56</v>
          </cell>
        </row>
        <row r="238">
          <cell r="A238">
            <v>2.83</v>
          </cell>
          <cell r="B238">
            <v>112.99</v>
          </cell>
          <cell r="C238">
            <v>244.74</v>
          </cell>
        </row>
        <row r="239">
          <cell r="A239">
            <v>2.84</v>
          </cell>
          <cell r="B239">
            <v>113.12</v>
          </cell>
          <cell r="C239">
            <v>243.93</v>
          </cell>
        </row>
        <row r="240">
          <cell r="A240">
            <v>2.85</v>
          </cell>
          <cell r="B240">
            <v>113.24</v>
          </cell>
          <cell r="C240">
            <v>243.12</v>
          </cell>
        </row>
        <row r="241">
          <cell r="A241">
            <v>2.86</v>
          </cell>
          <cell r="B241">
            <v>113.36</v>
          </cell>
          <cell r="C241">
            <v>242.32</v>
          </cell>
        </row>
        <row r="242">
          <cell r="A242">
            <v>2.87</v>
          </cell>
          <cell r="B242">
            <v>113.49</v>
          </cell>
          <cell r="C242">
            <v>241.53</v>
          </cell>
        </row>
        <row r="243">
          <cell r="A243">
            <v>2.88</v>
          </cell>
          <cell r="B243">
            <v>113.61</v>
          </cell>
          <cell r="C243">
            <v>240.74</v>
          </cell>
        </row>
        <row r="244">
          <cell r="A244">
            <v>2.89</v>
          </cell>
          <cell r="B244">
            <v>113.73</v>
          </cell>
          <cell r="C244">
            <v>239.95</v>
          </cell>
        </row>
        <row r="245">
          <cell r="A245">
            <v>2.9</v>
          </cell>
          <cell r="B245">
            <v>113.85</v>
          </cell>
          <cell r="C245">
            <v>239.18</v>
          </cell>
        </row>
        <row r="246">
          <cell r="A246">
            <v>2.91</v>
          </cell>
          <cell r="B246">
            <v>113.97</v>
          </cell>
          <cell r="C246">
            <v>238.4</v>
          </cell>
        </row>
        <row r="247">
          <cell r="A247">
            <v>2.92</v>
          </cell>
          <cell r="B247">
            <v>114.09</v>
          </cell>
          <cell r="C247">
            <v>237.63</v>
          </cell>
        </row>
        <row r="248">
          <cell r="A248">
            <v>2.93</v>
          </cell>
          <cell r="B248">
            <v>114.21</v>
          </cell>
          <cell r="C248">
            <v>236.87</v>
          </cell>
        </row>
        <row r="249">
          <cell r="A249">
            <v>2.94</v>
          </cell>
          <cell r="B249">
            <v>114.33</v>
          </cell>
          <cell r="C249">
            <v>236.11</v>
          </cell>
        </row>
        <row r="250">
          <cell r="A250">
            <v>2.95</v>
          </cell>
          <cell r="B250">
            <v>114.45</v>
          </cell>
          <cell r="C250">
            <v>235.36</v>
          </cell>
        </row>
        <row r="251">
          <cell r="A251">
            <v>2.96</v>
          </cell>
          <cell r="B251">
            <v>114.57</v>
          </cell>
          <cell r="C251">
            <v>234.61</v>
          </cell>
        </row>
        <row r="252">
          <cell r="A252">
            <v>2.97</v>
          </cell>
          <cell r="B252">
            <v>114.69</v>
          </cell>
          <cell r="C252">
            <v>233.87</v>
          </cell>
        </row>
        <row r="253">
          <cell r="A253">
            <v>2.98</v>
          </cell>
          <cell r="B253">
            <v>114.81</v>
          </cell>
          <cell r="C253">
            <v>233.13</v>
          </cell>
        </row>
        <row r="254">
          <cell r="A254">
            <v>2.99</v>
          </cell>
          <cell r="B254">
            <v>114.93</v>
          </cell>
          <cell r="C254">
            <v>232.4</v>
          </cell>
        </row>
        <row r="255">
          <cell r="A255">
            <v>3</v>
          </cell>
          <cell r="B255">
            <v>115.04</v>
          </cell>
          <cell r="C255">
            <v>231.67</v>
          </cell>
        </row>
        <row r="256">
          <cell r="A256">
            <v>3.01</v>
          </cell>
          <cell r="B256">
            <v>115.16</v>
          </cell>
          <cell r="C256">
            <v>230.94</v>
          </cell>
        </row>
        <row r="257">
          <cell r="A257">
            <v>3.02</v>
          </cell>
          <cell r="B257">
            <v>115.28</v>
          </cell>
          <cell r="C257">
            <v>230.22</v>
          </cell>
        </row>
        <row r="258">
          <cell r="A258">
            <v>3.03</v>
          </cell>
          <cell r="B258">
            <v>115.4</v>
          </cell>
          <cell r="C258">
            <v>229.51</v>
          </cell>
        </row>
        <row r="259">
          <cell r="A259">
            <v>3.04</v>
          </cell>
          <cell r="B259">
            <v>115.51</v>
          </cell>
          <cell r="C259">
            <v>228.8</v>
          </cell>
        </row>
        <row r="260">
          <cell r="A260">
            <v>3.05</v>
          </cell>
          <cell r="B260">
            <v>115.63</v>
          </cell>
          <cell r="C260">
            <v>228.09</v>
          </cell>
        </row>
        <row r="261">
          <cell r="A261">
            <v>3.06</v>
          </cell>
          <cell r="B261">
            <v>115.74</v>
          </cell>
          <cell r="C261">
            <v>227.39</v>
          </cell>
        </row>
        <row r="262">
          <cell r="A262">
            <v>3.07</v>
          </cell>
          <cell r="B262">
            <v>115.86</v>
          </cell>
          <cell r="C262">
            <v>226.69</v>
          </cell>
        </row>
        <row r="263">
          <cell r="A263">
            <v>3.08</v>
          </cell>
          <cell r="B263">
            <v>115.98</v>
          </cell>
          <cell r="C263">
            <v>226</v>
          </cell>
        </row>
        <row r="264">
          <cell r="A264">
            <v>3.09</v>
          </cell>
          <cell r="B264">
            <v>116.09</v>
          </cell>
          <cell r="C264">
            <v>225.31</v>
          </cell>
        </row>
        <row r="265">
          <cell r="A265">
            <v>3.1</v>
          </cell>
          <cell r="B265">
            <v>116.2</v>
          </cell>
          <cell r="C265">
            <v>224.63</v>
          </cell>
        </row>
        <row r="266">
          <cell r="A266">
            <v>3.11</v>
          </cell>
          <cell r="B266">
            <v>116.32</v>
          </cell>
          <cell r="C266">
            <v>223.95</v>
          </cell>
        </row>
        <row r="267">
          <cell r="A267">
            <v>3.12</v>
          </cell>
          <cell r="B267">
            <v>116.43</v>
          </cell>
          <cell r="C267">
            <v>223.27</v>
          </cell>
        </row>
        <row r="268">
          <cell r="A268">
            <v>3.13</v>
          </cell>
          <cell r="B268">
            <v>116.55</v>
          </cell>
          <cell r="C268">
            <v>222.6</v>
          </cell>
        </row>
        <row r="269">
          <cell r="A269">
            <v>3.14</v>
          </cell>
          <cell r="B269">
            <v>116.66</v>
          </cell>
          <cell r="C269">
            <v>221.94</v>
          </cell>
        </row>
        <row r="270">
          <cell r="A270">
            <v>3.15</v>
          </cell>
          <cell r="B270">
            <v>116.77</v>
          </cell>
          <cell r="C270">
            <v>221.27</v>
          </cell>
        </row>
        <row r="271">
          <cell r="A271">
            <v>3.16</v>
          </cell>
          <cell r="B271">
            <v>116.89</v>
          </cell>
          <cell r="C271">
            <v>220.61</v>
          </cell>
        </row>
        <row r="272">
          <cell r="A272">
            <v>3.17</v>
          </cell>
          <cell r="B272">
            <v>117</v>
          </cell>
          <cell r="C272">
            <v>219.96</v>
          </cell>
        </row>
        <row r="273">
          <cell r="A273">
            <v>3.18</v>
          </cell>
          <cell r="B273">
            <v>117.11</v>
          </cell>
          <cell r="C273">
            <v>219.31</v>
          </cell>
        </row>
        <row r="274">
          <cell r="A274">
            <v>3.19</v>
          </cell>
          <cell r="B274">
            <v>117.22</v>
          </cell>
          <cell r="C274">
            <v>218.66</v>
          </cell>
        </row>
        <row r="275">
          <cell r="A275">
            <v>3.2</v>
          </cell>
          <cell r="B275">
            <v>117.33</v>
          </cell>
          <cell r="C275">
            <v>218.02</v>
          </cell>
        </row>
        <row r="276">
          <cell r="A276">
            <v>3.21</v>
          </cell>
          <cell r="B276">
            <v>117.44</v>
          </cell>
          <cell r="C276">
            <v>217.38</v>
          </cell>
        </row>
        <row r="277">
          <cell r="A277">
            <v>3.22</v>
          </cell>
          <cell r="B277">
            <v>117.55</v>
          </cell>
          <cell r="C277">
            <v>216.74</v>
          </cell>
        </row>
        <row r="278">
          <cell r="A278">
            <v>3.23</v>
          </cell>
          <cell r="B278">
            <v>117.67</v>
          </cell>
          <cell r="C278">
            <v>216.11</v>
          </cell>
        </row>
        <row r="279">
          <cell r="A279">
            <v>3.24</v>
          </cell>
          <cell r="B279">
            <v>117.78</v>
          </cell>
          <cell r="C279">
            <v>215.49</v>
          </cell>
        </row>
        <row r="280">
          <cell r="A280">
            <v>3.25</v>
          </cell>
          <cell r="B280">
            <v>117.89</v>
          </cell>
          <cell r="C280">
            <v>214.86</v>
          </cell>
        </row>
        <row r="281">
          <cell r="A281">
            <v>3.26</v>
          </cell>
          <cell r="B281">
            <v>118</v>
          </cell>
          <cell r="C281">
            <v>214.24</v>
          </cell>
        </row>
        <row r="282">
          <cell r="A282">
            <v>3.27</v>
          </cell>
          <cell r="B282">
            <v>118.1</v>
          </cell>
          <cell r="C282">
            <v>213.63</v>
          </cell>
        </row>
        <row r="283">
          <cell r="A283">
            <v>3.28</v>
          </cell>
          <cell r="B283">
            <v>118.21</v>
          </cell>
          <cell r="C283">
            <v>213.01</v>
          </cell>
        </row>
        <row r="284">
          <cell r="A284">
            <v>3.29</v>
          </cell>
          <cell r="B284">
            <v>118.32</v>
          </cell>
          <cell r="C284">
            <v>212.4</v>
          </cell>
        </row>
        <row r="285">
          <cell r="A285">
            <v>3.3</v>
          </cell>
          <cell r="B285">
            <v>118.43</v>
          </cell>
          <cell r="C285">
            <v>211.8</v>
          </cell>
        </row>
        <row r="286">
          <cell r="A286">
            <v>3.31</v>
          </cell>
          <cell r="B286">
            <v>118.54</v>
          </cell>
          <cell r="C286">
            <v>211.2</v>
          </cell>
        </row>
        <row r="287">
          <cell r="A287">
            <v>3.32</v>
          </cell>
          <cell r="B287">
            <v>118.65</v>
          </cell>
          <cell r="C287">
            <v>210.6</v>
          </cell>
        </row>
        <row r="288">
          <cell r="A288">
            <v>3.33</v>
          </cell>
          <cell r="B288">
            <v>118.75</v>
          </cell>
          <cell r="C288">
            <v>210</v>
          </cell>
        </row>
        <row r="289">
          <cell r="A289">
            <v>3.34</v>
          </cell>
          <cell r="B289">
            <v>118.86</v>
          </cell>
          <cell r="C289">
            <v>209.41</v>
          </cell>
        </row>
        <row r="290">
          <cell r="A290">
            <v>3.35</v>
          </cell>
          <cell r="B290">
            <v>118.97</v>
          </cell>
          <cell r="C290">
            <v>208.82</v>
          </cell>
        </row>
        <row r="291">
          <cell r="A291">
            <v>3.36</v>
          </cell>
          <cell r="B291">
            <v>119.08</v>
          </cell>
          <cell r="C291">
            <v>208.24</v>
          </cell>
        </row>
        <row r="292">
          <cell r="A292">
            <v>3.37</v>
          </cell>
          <cell r="B292">
            <v>119.18</v>
          </cell>
          <cell r="C292">
            <v>207.66</v>
          </cell>
        </row>
        <row r="293">
          <cell r="A293">
            <v>3.38</v>
          </cell>
          <cell r="B293">
            <v>119.29</v>
          </cell>
          <cell r="C293">
            <v>207.08</v>
          </cell>
        </row>
        <row r="294">
          <cell r="A294">
            <v>3.39</v>
          </cell>
          <cell r="B294">
            <v>119.4</v>
          </cell>
          <cell r="C294">
            <v>206.51</v>
          </cell>
        </row>
        <row r="295">
          <cell r="A295">
            <v>3.4</v>
          </cell>
          <cell r="B295">
            <v>119.5</v>
          </cell>
          <cell r="C295">
            <v>205.93</v>
          </cell>
        </row>
        <row r="296">
          <cell r="A296">
            <v>3.41</v>
          </cell>
          <cell r="B296">
            <v>119.61</v>
          </cell>
          <cell r="C296">
            <v>205.37</v>
          </cell>
        </row>
        <row r="297">
          <cell r="A297">
            <v>3.42</v>
          </cell>
          <cell r="B297">
            <v>119.71</v>
          </cell>
          <cell r="C297">
            <v>204.8</v>
          </cell>
        </row>
        <row r="298">
          <cell r="A298">
            <v>3.43</v>
          </cell>
          <cell r="B298">
            <v>119.82</v>
          </cell>
          <cell r="C298">
            <v>204.24</v>
          </cell>
        </row>
        <row r="299">
          <cell r="A299">
            <v>3.44</v>
          </cell>
          <cell r="B299">
            <v>119.92</v>
          </cell>
          <cell r="C299">
            <v>203.68</v>
          </cell>
        </row>
        <row r="300">
          <cell r="A300">
            <v>3.45</v>
          </cell>
          <cell r="B300">
            <v>120.03</v>
          </cell>
          <cell r="C300">
            <v>203.13</v>
          </cell>
        </row>
        <row r="301">
          <cell r="A301">
            <v>3.46</v>
          </cell>
          <cell r="B301">
            <v>120.13</v>
          </cell>
          <cell r="C301">
            <v>202.57</v>
          </cell>
        </row>
        <row r="302">
          <cell r="A302">
            <v>3.47</v>
          </cell>
          <cell r="B302">
            <v>120.23</v>
          </cell>
          <cell r="C302">
            <v>202.03</v>
          </cell>
        </row>
        <row r="303">
          <cell r="A303">
            <v>3.48</v>
          </cell>
          <cell r="B303">
            <v>120.34</v>
          </cell>
          <cell r="C303">
            <v>201.48</v>
          </cell>
        </row>
        <row r="304">
          <cell r="A304">
            <v>3.49</v>
          </cell>
          <cell r="B304">
            <v>120.44</v>
          </cell>
          <cell r="C304">
            <v>200.94</v>
          </cell>
        </row>
        <row r="305">
          <cell r="A305">
            <v>3.5</v>
          </cell>
          <cell r="B305">
            <v>120.54</v>
          </cell>
          <cell r="C305">
            <v>200.4</v>
          </cell>
        </row>
        <row r="306">
          <cell r="A306">
            <v>3.51</v>
          </cell>
          <cell r="B306">
            <v>120.65</v>
          </cell>
          <cell r="C306">
            <v>199.96</v>
          </cell>
        </row>
        <row r="307">
          <cell r="A307">
            <v>3.52</v>
          </cell>
          <cell r="B307">
            <v>120.75</v>
          </cell>
          <cell r="C307">
            <v>199.93</v>
          </cell>
        </row>
        <row r="308">
          <cell r="A308">
            <v>3.53</v>
          </cell>
          <cell r="B308">
            <v>120.85</v>
          </cell>
          <cell r="C308">
            <v>198.79</v>
          </cell>
        </row>
        <row r="309">
          <cell r="A309">
            <v>3.54</v>
          </cell>
          <cell r="B309">
            <v>120.95</v>
          </cell>
          <cell r="C309">
            <v>198.27</v>
          </cell>
        </row>
        <row r="310">
          <cell r="A310">
            <v>3.55</v>
          </cell>
          <cell r="B310">
            <v>121.06</v>
          </cell>
          <cell r="C310">
            <v>197.74</v>
          </cell>
        </row>
        <row r="311">
          <cell r="A311">
            <v>3.56</v>
          </cell>
          <cell r="B311">
            <v>121.16</v>
          </cell>
          <cell r="C311">
            <v>197.22</v>
          </cell>
        </row>
        <row r="312">
          <cell r="A312">
            <v>3.57</v>
          </cell>
          <cell r="B312">
            <v>121.26</v>
          </cell>
          <cell r="C312">
            <v>196.7</v>
          </cell>
        </row>
        <row r="313">
          <cell r="A313">
            <v>3.58</v>
          </cell>
          <cell r="B313">
            <v>121.36</v>
          </cell>
          <cell r="C313">
            <v>196.18</v>
          </cell>
        </row>
        <row r="314">
          <cell r="A314">
            <v>3.59</v>
          </cell>
          <cell r="B314">
            <v>121.46</v>
          </cell>
          <cell r="C314">
            <v>195.67</v>
          </cell>
        </row>
        <row r="315">
          <cell r="A315">
            <v>3.6</v>
          </cell>
          <cell r="B315">
            <v>121.56</v>
          </cell>
          <cell r="C315">
            <v>195.16</v>
          </cell>
        </row>
        <row r="316">
          <cell r="A316">
            <v>3.61</v>
          </cell>
          <cell r="B316">
            <v>121.66</v>
          </cell>
          <cell r="C316">
            <v>194.65</v>
          </cell>
        </row>
        <row r="317">
          <cell r="A317">
            <v>3.62</v>
          </cell>
          <cell r="B317">
            <v>121.76</v>
          </cell>
          <cell r="C317">
            <v>194.14</v>
          </cell>
        </row>
        <row r="318">
          <cell r="A318">
            <v>3.63</v>
          </cell>
          <cell r="B318">
            <v>121.86</v>
          </cell>
          <cell r="C318">
            <v>193.64</v>
          </cell>
        </row>
        <row r="319">
          <cell r="A319">
            <v>3.64</v>
          </cell>
          <cell r="B319">
            <v>121.96</v>
          </cell>
          <cell r="C319">
            <v>193.14</v>
          </cell>
        </row>
        <row r="320">
          <cell r="A320">
            <v>3.65</v>
          </cell>
          <cell r="B320">
            <v>122.06</v>
          </cell>
          <cell r="C320">
            <v>192.64</v>
          </cell>
        </row>
        <row r="321">
          <cell r="A321">
            <v>3.66</v>
          </cell>
          <cell r="B321">
            <v>122.16</v>
          </cell>
          <cell r="C321">
            <v>192.15</v>
          </cell>
        </row>
        <row r="322">
          <cell r="A322">
            <v>3.67</v>
          </cell>
          <cell r="B322">
            <v>122.26</v>
          </cell>
          <cell r="C322">
            <v>191.66</v>
          </cell>
        </row>
        <row r="323">
          <cell r="A323">
            <v>3.68</v>
          </cell>
          <cell r="B323">
            <v>122.36</v>
          </cell>
          <cell r="C323">
            <v>191.17</v>
          </cell>
        </row>
        <row r="324">
          <cell r="A324">
            <v>3.69</v>
          </cell>
          <cell r="B324">
            <v>122.46</v>
          </cell>
          <cell r="C324">
            <v>190.68</v>
          </cell>
        </row>
        <row r="325">
          <cell r="A325">
            <v>3.7</v>
          </cell>
          <cell r="B325">
            <v>122.56</v>
          </cell>
          <cell r="C325">
            <v>190.19</v>
          </cell>
        </row>
        <row r="326">
          <cell r="A326">
            <v>3.71</v>
          </cell>
          <cell r="B326">
            <v>122.65</v>
          </cell>
          <cell r="C326">
            <v>189.71</v>
          </cell>
        </row>
        <row r="327">
          <cell r="A327">
            <v>3.72</v>
          </cell>
          <cell r="B327">
            <v>122.75</v>
          </cell>
          <cell r="C327">
            <v>189.23</v>
          </cell>
        </row>
        <row r="328">
          <cell r="A328">
            <v>3.73</v>
          </cell>
          <cell r="B328">
            <v>122.85</v>
          </cell>
          <cell r="C328">
            <v>188.76</v>
          </cell>
        </row>
        <row r="329">
          <cell r="A329">
            <v>3.74</v>
          </cell>
          <cell r="B329">
            <v>122.95</v>
          </cell>
          <cell r="C329">
            <v>188.28</v>
          </cell>
        </row>
        <row r="330">
          <cell r="A330">
            <v>3.75</v>
          </cell>
          <cell r="B330">
            <v>123.04</v>
          </cell>
          <cell r="C330">
            <v>187.81</v>
          </cell>
        </row>
        <row r="331">
          <cell r="A331">
            <v>3.76</v>
          </cell>
          <cell r="B331">
            <v>123.14</v>
          </cell>
          <cell r="C331">
            <v>187.34</v>
          </cell>
        </row>
        <row r="332">
          <cell r="A332">
            <v>3.77</v>
          </cell>
          <cell r="B332">
            <v>123.24</v>
          </cell>
          <cell r="C332">
            <v>186.87</v>
          </cell>
        </row>
        <row r="333">
          <cell r="A333">
            <v>3.78</v>
          </cell>
          <cell r="B333">
            <v>123.34</v>
          </cell>
          <cell r="C333">
            <v>186.41</v>
          </cell>
        </row>
        <row r="334">
          <cell r="A334">
            <v>3.79</v>
          </cell>
          <cell r="B334">
            <v>123.43</v>
          </cell>
          <cell r="C334">
            <v>185.94</v>
          </cell>
        </row>
        <row r="335">
          <cell r="A335">
            <v>3.8</v>
          </cell>
          <cell r="B335">
            <v>123.53</v>
          </cell>
          <cell r="C335">
            <v>185.48</v>
          </cell>
        </row>
        <row r="336">
          <cell r="A336">
            <v>3.81</v>
          </cell>
          <cell r="B336">
            <v>123.62</v>
          </cell>
          <cell r="C336">
            <v>185.03</v>
          </cell>
        </row>
        <row r="337">
          <cell r="A337">
            <v>3.82</v>
          </cell>
          <cell r="B337">
            <v>123.72</v>
          </cell>
          <cell r="C337">
            <v>184.57</v>
          </cell>
        </row>
        <row r="338">
          <cell r="A338">
            <v>3.83</v>
          </cell>
          <cell r="B338">
            <v>123.81</v>
          </cell>
          <cell r="C338">
            <v>184.12</v>
          </cell>
        </row>
        <row r="339">
          <cell r="A339">
            <v>3.84</v>
          </cell>
          <cell r="B339">
            <v>123.91</v>
          </cell>
          <cell r="C339">
            <v>183.67</v>
          </cell>
        </row>
        <row r="340">
          <cell r="A340">
            <v>3.85</v>
          </cell>
          <cell r="B340">
            <v>124.01</v>
          </cell>
          <cell r="C340">
            <v>183.22</v>
          </cell>
        </row>
        <row r="341">
          <cell r="A341">
            <v>3.86</v>
          </cell>
          <cell r="B341">
            <v>124.1</v>
          </cell>
          <cell r="C341">
            <v>182.77</v>
          </cell>
        </row>
        <row r="342">
          <cell r="A342">
            <v>3.87</v>
          </cell>
          <cell r="B342">
            <v>124.19</v>
          </cell>
          <cell r="C342">
            <v>182.33</v>
          </cell>
        </row>
        <row r="343">
          <cell r="A343">
            <v>3.88</v>
          </cell>
          <cell r="B343">
            <v>124.29</v>
          </cell>
          <cell r="C343">
            <v>181.89</v>
          </cell>
        </row>
        <row r="344">
          <cell r="A344">
            <v>3.89</v>
          </cell>
          <cell r="B344">
            <v>124.38</v>
          </cell>
          <cell r="C344">
            <v>181.45</v>
          </cell>
        </row>
        <row r="345">
          <cell r="A345">
            <v>3.9</v>
          </cell>
          <cell r="B345">
            <v>124.48</v>
          </cell>
          <cell r="C345">
            <v>181.01</v>
          </cell>
        </row>
        <row r="346">
          <cell r="A346">
            <v>3.91</v>
          </cell>
          <cell r="B346">
            <v>124.57</v>
          </cell>
          <cell r="C346">
            <v>180.57</v>
          </cell>
        </row>
        <row r="347">
          <cell r="A347">
            <v>3.92</v>
          </cell>
          <cell r="B347">
            <v>124.66</v>
          </cell>
          <cell r="C347">
            <v>180.14</v>
          </cell>
        </row>
        <row r="348">
          <cell r="A348">
            <v>3.93</v>
          </cell>
          <cell r="B348">
            <v>124.76</v>
          </cell>
          <cell r="C348">
            <v>179.91</v>
          </cell>
        </row>
        <row r="349">
          <cell r="A349">
            <v>3.94</v>
          </cell>
          <cell r="B349">
            <v>124.85</v>
          </cell>
          <cell r="C349">
            <v>179.23</v>
          </cell>
        </row>
        <row r="350">
          <cell r="A350">
            <v>3.95</v>
          </cell>
          <cell r="B350">
            <v>124.94</v>
          </cell>
          <cell r="C350">
            <v>178.86</v>
          </cell>
        </row>
        <row r="351">
          <cell r="A351">
            <v>3.96</v>
          </cell>
          <cell r="B351">
            <v>125.04</v>
          </cell>
          <cell r="C351">
            <v>178.43</v>
          </cell>
        </row>
        <row r="352">
          <cell r="A352">
            <v>3.97</v>
          </cell>
          <cell r="B352">
            <v>125.13</v>
          </cell>
          <cell r="C352">
            <v>178.01</v>
          </cell>
        </row>
        <row r="353">
          <cell r="A353">
            <v>3.98</v>
          </cell>
          <cell r="B353">
            <v>125.22</v>
          </cell>
          <cell r="C353">
            <v>177.59</v>
          </cell>
        </row>
        <row r="354">
          <cell r="A354">
            <v>3.99</v>
          </cell>
          <cell r="B354">
            <v>125.31</v>
          </cell>
          <cell r="C354">
            <v>177.17</v>
          </cell>
        </row>
        <row r="355">
          <cell r="A355">
            <v>4</v>
          </cell>
          <cell r="B355">
            <v>125.41</v>
          </cell>
          <cell r="C355">
            <v>176.75</v>
          </cell>
        </row>
        <row r="356">
          <cell r="A356">
            <v>4.01</v>
          </cell>
          <cell r="B356">
            <v>125.5</v>
          </cell>
          <cell r="C356">
            <v>176.34</v>
          </cell>
        </row>
        <row r="357">
          <cell r="A357">
            <v>4.0199999999999996</v>
          </cell>
          <cell r="B357">
            <v>125.59</v>
          </cell>
          <cell r="C357">
            <v>175.93</v>
          </cell>
        </row>
        <row r="358">
          <cell r="A358">
            <v>4.03</v>
          </cell>
          <cell r="B358">
            <v>125.68</v>
          </cell>
          <cell r="C358">
            <v>175.52</v>
          </cell>
        </row>
        <row r="359">
          <cell r="A359">
            <v>4.04</v>
          </cell>
          <cell r="B359">
            <v>125.77</v>
          </cell>
          <cell r="C359">
            <v>175.11</v>
          </cell>
        </row>
        <row r="360">
          <cell r="A360">
            <v>4.05</v>
          </cell>
          <cell r="B360">
            <v>125.86</v>
          </cell>
          <cell r="C360">
            <v>174.7</v>
          </cell>
        </row>
        <row r="361">
          <cell r="A361">
            <v>4.0599999999999996</v>
          </cell>
          <cell r="B361">
            <v>125.95</v>
          </cell>
          <cell r="C361">
            <v>174.3</v>
          </cell>
        </row>
        <row r="362">
          <cell r="A362">
            <v>4.07</v>
          </cell>
          <cell r="B362">
            <v>126.04</v>
          </cell>
          <cell r="C362">
            <v>173.89</v>
          </cell>
        </row>
        <row r="363">
          <cell r="A363">
            <v>4.08</v>
          </cell>
          <cell r="B363">
            <v>126.14</v>
          </cell>
          <cell r="C363">
            <v>173.49</v>
          </cell>
        </row>
        <row r="364">
          <cell r="A364">
            <v>4.09</v>
          </cell>
          <cell r="B364">
            <v>126.23</v>
          </cell>
          <cell r="C364">
            <v>173.09</v>
          </cell>
        </row>
        <row r="365">
          <cell r="A365">
            <v>4.0999999999999996</v>
          </cell>
          <cell r="B365">
            <v>126.32</v>
          </cell>
          <cell r="C365">
            <v>172.7</v>
          </cell>
        </row>
        <row r="366">
          <cell r="A366">
            <v>4.1100000000000003</v>
          </cell>
          <cell r="B366">
            <v>126.41</v>
          </cell>
          <cell r="C366">
            <v>172.3</v>
          </cell>
        </row>
        <row r="367">
          <cell r="A367">
            <v>4.12</v>
          </cell>
          <cell r="B367">
            <v>126.5</v>
          </cell>
          <cell r="C367">
            <v>171.91</v>
          </cell>
        </row>
        <row r="368">
          <cell r="A368">
            <v>4.13</v>
          </cell>
          <cell r="B368">
            <v>126.58</v>
          </cell>
          <cell r="C368">
            <v>171.52</v>
          </cell>
        </row>
        <row r="369">
          <cell r="A369">
            <v>4.1399999999999997</v>
          </cell>
          <cell r="B369">
            <v>126.67</v>
          </cell>
          <cell r="C369">
            <v>171.13</v>
          </cell>
        </row>
        <row r="370">
          <cell r="A370">
            <v>4.1500000000000004</v>
          </cell>
          <cell r="B370">
            <v>126.76</v>
          </cell>
          <cell r="C370">
            <v>170.74</v>
          </cell>
        </row>
        <row r="371">
          <cell r="A371">
            <v>4.16</v>
          </cell>
          <cell r="B371">
            <v>126.85</v>
          </cell>
          <cell r="C371">
            <v>170.36</v>
          </cell>
        </row>
        <row r="372">
          <cell r="A372">
            <v>4.17</v>
          </cell>
          <cell r="B372">
            <v>126.94</v>
          </cell>
          <cell r="C372">
            <v>169.97</v>
          </cell>
        </row>
        <row r="373">
          <cell r="A373">
            <v>4.18</v>
          </cell>
          <cell r="B373">
            <v>127.03</v>
          </cell>
          <cell r="C373">
            <v>169.59</v>
          </cell>
        </row>
        <row r="374">
          <cell r="A374">
            <v>4.1900000000000004</v>
          </cell>
          <cell r="B374">
            <v>127.12</v>
          </cell>
          <cell r="C374">
            <v>169.21</v>
          </cell>
        </row>
        <row r="375">
          <cell r="A375">
            <v>4.2</v>
          </cell>
          <cell r="B375">
            <v>127.21</v>
          </cell>
          <cell r="C375">
            <v>168.83</v>
          </cell>
        </row>
        <row r="376">
          <cell r="A376">
            <v>4.21</v>
          </cell>
          <cell r="B376">
            <v>127.29</v>
          </cell>
          <cell r="C376">
            <v>168.45</v>
          </cell>
        </row>
        <row r="377">
          <cell r="A377">
            <v>4.22</v>
          </cell>
          <cell r="B377">
            <v>127.38</v>
          </cell>
          <cell r="C377">
            <v>168.08</v>
          </cell>
        </row>
        <row r="378">
          <cell r="A378">
            <v>4.2300000000000004</v>
          </cell>
          <cell r="B378">
            <v>127.47</v>
          </cell>
          <cell r="C378">
            <v>167.71</v>
          </cell>
        </row>
        <row r="379">
          <cell r="A379">
            <v>4.24</v>
          </cell>
          <cell r="B379">
            <v>127.56</v>
          </cell>
          <cell r="C379">
            <v>167.33</v>
          </cell>
        </row>
        <row r="380">
          <cell r="A380">
            <v>4.25</v>
          </cell>
          <cell r="B380">
            <v>127.64</v>
          </cell>
          <cell r="C380">
            <v>166.96</v>
          </cell>
        </row>
        <row r="381">
          <cell r="A381">
            <v>4.26</v>
          </cell>
          <cell r="B381">
            <v>127.73</v>
          </cell>
          <cell r="C381">
            <v>166.6</v>
          </cell>
        </row>
        <row r="382">
          <cell r="A382">
            <v>4.2699999999999996</v>
          </cell>
          <cell r="B382">
            <v>127.82</v>
          </cell>
          <cell r="C382">
            <v>166.23</v>
          </cell>
        </row>
        <row r="383">
          <cell r="A383">
            <v>4.28</v>
          </cell>
          <cell r="B383">
            <v>127.91</v>
          </cell>
          <cell r="C383">
            <v>165.86</v>
          </cell>
        </row>
        <row r="384">
          <cell r="A384">
            <v>4.29</v>
          </cell>
          <cell r="B384">
            <v>127.99</v>
          </cell>
          <cell r="C384">
            <v>165.5</v>
          </cell>
        </row>
        <row r="385">
          <cell r="A385">
            <v>4.3</v>
          </cell>
          <cell r="B385">
            <v>128.08000000000001</v>
          </cell>
          <cell r="C385">
            <v>165.14</v>
          </cell>
        </row>
        <row r="386">
          <cell r="A386">
            <v>4.3099999999999996</v>
          </cell>
          <cell r="B386">
            <v>128.16</v>
          </cell>
          <cell r="C386">
            <v>164.78</v>
          </cell>
        </row>
        <row r="387">
          <cell r="A387">
            <v>4.32</v>
          </cell>
          <cell r="B387">
            <v>128.25</v>
          </cell>
          <cell r="C387">
            <v>164.42</v>
          </cell>
        </row>
        <row r="388">
          <cell r="A388">
            <v>4.33</v>
          </cell>
          <cell r="B388">
            <v>128.34</v>
          </cell>
          <cell r="C388">
            <v>164.06</v>
          </cell>
        </row>
        <row r="389">
          <cell r="A389">
            <v>4.34</v>
          </cell>
          <cell r="B389">
            <v>128.41999999999999</v>
          </cell>
          <cell r="C389">
            <v>163.71</v>
          </cell>
        </row>
        <row r="390">
          <cell r="A390">
            <v>4.3499999999999996</v>
          </cell>
          <cell r="B390">
            <v>128.51</v>
          </cell>
          <cell r="C390">
            <v>163.35</v>
          </cell>
        </row>
        <row r="391">
          <cell r="A391">
            <v>4.3600000000000003</v>
          </cell>
          <cell r="B391">
            <v>128.59</v>
          </cell>
          <cell r="C391">
            <v>163</v>
          </cell>
        </row>
        <row r="392">
          <cell r="A392">
            <v>4.37</v>
          </cell>
          <cell r="B392">
            <v>128.68</v>
          </cell>
          <cell r="C392">
            <v>162.65</v>
          </cell>
        </row>
        <row r="393">
          <cell r="A393">
            <v>4.38</v>
          </cell>
          <cell r="B393">
            <v>128.76</v>
          </cell>
          <cell r="C393">
            <v>162.30000000000001</v>
          </cell>
        </row>
        <row r="394">
          <cell r="A394">
            <v>4.3899999999999997</v>
          </cell>
          <cell r="B394">
            <v>128.85</v>
          </cell>
          <cell r="C394">
            <v>161.96</v>
          </cell>
        </row>
        <row r="395">
          <cell r="A395">
            <v>4.4000000000000004</v>
          </cell>
          <cell r="B395">
            <v>128.93</v>
          </cell>
          <cell r="C395">
            <v>161.61000000000001</v>
          </cell>
        </row>
        <row r="396">
          <cell r="A396">
            <v>4.41</v>
          </cell>
          <cell r="B396">
            <v>129.02000000000001</v>
          </cell>
          <cell r="C396">
            <v>161.26</v>
          </cell>
        </row>
        <row r="397">
          <cell r="A397">
            <v>4.42</v>
          </cell>
          <cell r="B397">
            <v>129.1</v>
          </cell>
          <cell r="C397">
            <v>160.91999999999999</v>
          </cell>
        </row>
        <row r="398">
          <cell r="A398">
            <v>4.43</v>
          </cell>
          <cell r="B398">
            <v>129.19</v>
          </cell>
          <cell r="C398">
            <v>160.58000000000001</v>
          </cell>
        </row>
        <row r="399">
          <cell r="A399">
            <v>4.4400000000000004</v>
          </cell>
          <cell r="B399">
            <v>129.27000000000001</v>
          </cell>
          <cell r="C399">
            <v>160.24</v>
          </cell>
        </row>
        <row r="400">
          <cell r="A400">
            <v>4.45</v>
          </cell>
          <cell r="B400">
            <v>129.36000000000001</v>
          </cell>
          <cell r="C400">
            <v>159.9</v>
          </cell>
        </row>
        <row r="401">
          <cell r="A401">
            <v>4.46</v>
          </cell>
          <cell r="B401">
            <v>129.44</v>
          </cell>
          <cell r="C401">
            <v>159.57</v>
          </cell>
        </row>
        <row r="402">
          <cell r="A402">
            <v>4.47</v>
          </cell>
          <cell r="B402">
            <v>129.52000000000001</v>
          </cell>
          <cell r="C402">
            <v>159.22999999999999</v>
          </cell>
        </row>
        <row r="403">
          <cell r="A403">
            <v>4.4800000000000004</v>
          </cell>
          <cell r="B403">
            <v>129.61000000000001</v>
          </cell>
          <cell r="C403">
            <v>158.9</v>
          </cell>
        </row>
        <row r="404">
          <cell r="A404">
            <v>4.49</v>
          </cell>
          <cell r="B404">
            <v>129.69</v>
          </cell>
          <cell r="C404">
            <v>158.56</v>
          </cell>
        </row>
        <row r="405">
          <cell r="A405">
            <v>4.5</v>
          </cell>
          <cell r="B405">
            <v>129.77000000000001</v>
          </cell>
          <cell r="C405">
            <v>158.22999999999999</v>
          </cell>
        </row>
        <row r="406">
          <cell r="A406">
            <v>4.51</v>
          </cell>
          <cell r="B406">
            <v>129.86000000000001</v>
          </cell>
          <cell r="C406">
            <v>157.9</v>
          </cell>
        </row>
        <row r="407">
          <cell r="A407">
            <v>4.5199999999999996</v>
          </cell>
          <cell r="B407">
            <v>129.94</v>
          </cell>
          <cell r="C407">
            <v>157.57</v>
          </cell>
        </row>
        <row r="408">
          <cell r="A408">
            <v>4.53</v>
          </cell>
          <cell r="B408">
            <v>130.02000000000001</v>
          </cell>
          <cell r="C408">
            <v>157.25</v>
          </cell>
        </row>
        <row r="409">
          <cell r="A409">
            <v>4.54</v>
          </cell>
          <cell r="B409">
            <v>130.1</v>
          </cell>
          <cell r="C409">
            <v>156.91999999999999</v>
          </cell>
        </row>
        <row r="410">
          <cell r="A410">
            <v>4.55</v>
          </cell>
          <cell r="B410">
            <v>130.19</v>
          </cell>
          <cell r="C410">
            <v>156.6</v>
          </cell>
        </row>
        <row r="411">
          <cell r="A411">
            <v>4.5599999999999996</v>
          </cell>
          <cell r="B411">
            <v>130.27000000000001</v>
          </cell>
          <cell r="C411">
            <v>156.28</v>
          </cell>
        </row>
        <row r="412">
          <cell r="A412">
            <v>4.57</v>
          </cell>
          <cell r="B412">
            <v>130.35</v>
          </cell>
          <cell r="C412">
            <v>155.94999999999999</v>
          </cell>
        </row>
        <row r="413">
          <cell r="A413">
            <v>4.58</v>
          </cell>
          <cell r="B413">
            <v>130.43</v>
          </cell>
          <cell r="C413">
            <v>155.63</v>
          </cell>
        </row>
        <row r="414">
          <cell r="A414">
            <v>4.59</v>
          </cell>
          <cell r="B414">
            <v>130.51</v>
          </cell>
          <cell r="C414">
            <v>155.32</v>
          </cell>
        </row>
        <row r="415">
          <cell r="A415">
            <v>4.5999999999999996</v>
          </cell>
          <cell r="B415">
            <v>130.6</v>
          </cell>
          <cell r="C415">
            <v>155</v>
          </cell>
        </row>
        <row r="416">
          <cell r="A416">
            <v>4.6100000000000003</v>
          </cell>
          <cell r="B416">
            <v>130.68</v>
          </cell>
          <cell r="C416">
            <v>154.68</v>
          </cell>
        </row>
        <row r="417">
          <cell r="A417">
            <v>4.62</v>
          </cell>
          <cell r="B417">
            <v>130.76</v>
          </cell>
          <cell r="C417">
            <v>154.37</v>
          </cell>
        </row>
        <row r="418">
          <cell r="A418">
            <v>4.63</v>
          </cell>
          <cell r="B418">
            <v>130.84</v>
          </cell>
          <cell r="C418">
            <v>154.05000000000001</v>
          </cell>
        </row>
        <row r="419">
          <cell r="A419">
            <v>4.6399999999999997</v>
          </cell>
          <cell r="B419">
            <v>130.91999999999999</v>
          </cell>
          <cell r="C419">
            <v>153.74</v>
          </cell>
        </row>
        <row r="420">
          <cell r="A420">
            <v>4.6500000000000004</v>
          </cell>
          <cell r="B420">
            <v>131</v>
          </cell>
          <cell r="C420">
            <v>153.43</v>
          </cell>
        </row>
        <row r="421">
          <cell r="A421">
            <v>4.66</v>
          </cell>
          <cell r="B421">
            <v>131.08000000000001</v>
          </cell>
          <cell r="C421">
            <v>153.12</v>
          </cell>
        </row>
        <row r="422">
          <cell r="A422">
            <v>4.67</v>
          </cell>
          <cell r="B422">
            <v>131.16</v>
          </cell>
          <cell r="C422">
            <v>152.81</v>
          </cell>
        </row>
        <row r="423">
          <cell r="A423">
            <v>4.68</v>
          </cell>
          <cell r="B423">
            <v>131.24</v>
          </cell>
          <cell r="C423">
            <v>152.51</v>
          </cell>
        </row>
        <row r="424">
          <cell r="A424">
            <v>4.6900000000000004</v>
          </cell>
          <cell r="B424">
            <v>131.32</v>
          </cell>
          <cell r="C424">
            <v>152.19999999999999</v>
          </cell>
        </row>
        <row r="425">
          <cell r="A425">
            <v>4.7</v>
          </cell>
          <cell r="B425">
            <v>131.4</v>
          </cell>
          <cell r="C425">
            <v>151.9</v>
          </cell>
        </row>
        <row r="426">
          <cell r="A426">
            <v>4.71</v>
          </cell>
          <cell r="B426">
            <v>131.47999999999999</v>
          </cell>
          <cell r="C426">
            <v>151.6</v>
          </cell>
        </row>
        <row r="427">
          <cell r="A427">
            <v>4.72</v>
          </cell>
          <cell r="B427">
            <v>131.56</v>
          </cell>
          <cell r="C427">
            <v>151.29</v>
          </cell>
        </row>
        <row r="428">
          <cell r="A428">
            <v>4.7300000000000004</v>
          </cell>
          <cell r="B428">
            <v>131.63999999999999</v>
          </cell>
          <cell r="C428">
            <v>150.99</v>
          </cell>
        </row>
        <row r="429">
          <cell r="A429">
            <v>4.74</v>
          </cell>
          <cell r="B429">
            <v>131.72</v>
          </cell>
          <cell r="C429">
            <v>150.69</v>
          </cell>
        </row>
        <row r="430">
          <cell r="A430">
            <v>4.75</v>
          </cell>
          <cell r="B430">
            <v>131.80000000000001</v>
          </cell>
          <cell r="C430">
            <v>150.4</v>
          </cell>
        </row>
        <row r="431">
          <cell r="A431">
            <v>4.76</v>
          </cell>
          <cell r="B431">
            <v>131.88</v>
          </cell>
          <cell r="C431">
            <v>150.1</v>
          </cell>
        </row>
        <row r="432">
          <cell r="A432">
            <v>4.7699999999999996</v>
          </cell>
          <cell r="B432">
            <v>131.96</v>
          </cell>
          <cell r="C432">
            <v>149.80000000000001</v>
          </cell>
        </row>
        <row r="433">
          <cell r="A433">
            <v>4.78</v>
          </cell>
          <cell r="B433">
            <v>132.04</v>
          </cell>
          <cell r="C433">
            <v>149.51</v>
          </cell>
        </row>
        <row r="434">
          <cell r="A434">
            <v>4.79</v>
          </cell>
          <cell r="B434">
            <v>132.12</v>
          </cell>
          <cell r="C434">
            <v>149.22</v>
          </cell>
        </row>
        <row r="435">
          <cell r="A435">
            <v>4.8</v>
          </cell>
          <cell r="B435">
            <v>132.19999999999999</v>
          </cell>
          <cell r="C435">
            <v>148.91999999999999</v>
          </cell>
        </row>
        <row r="436">
          <cell r="A436">
            <v>4.8099999999999996</v>
          </cell>
          <cell r="B436">
            <v>132.28</v>
          </cell>
          <cell r="C436">
            <v>148.63</v>
          </cell>
        </row>
        <row r="437">
          <cell r="A437">
            <v>4.82</v>
          </cell>
          <cell r="B437">
            <v>132.35</v>
          </cell>
          <cell r="C437">
            <v>148.34</v>
          </cell>
        </row>
        <row r="438">
          <cell r="A438">
            <v>4.83</v>
          </cell>
          <cell r="B438">
            <v>132.43</v>
          </cell>
          <cell r="C438">
            <v>148.05000000000001</v>
          </cell>
        </row>
        <row r="439">
          <cell r="A439">
            <v>4.84</v>
          </cell>
          <cell r="B439">
            <v>132.51</v>
          </cell>
          <cell r="C439">
            <v>147.77000000000001</v>
          </cell>
        </row>
        <row r="440">
          <cell r="A440">
            <v>4.8499999999999996</v>
          </cell>
          <cell r="B440">
            <v>132.59</v>
          </cell>
          <cell r="C440">
            <v>147.47999999999999</v>
          </cell>
        </row>
        <row r="441">
          <cell r="A441">
            <v>4.8600000000000003</v>
          </cell>
          <cell r="B441">
            <v>132.66999999999999</v>
          </cell>
          <cell r="C441">
            <v>147.19999999999999</v>
          </cell>
        </row>
        <row r="442">
          <cell r="A442">
            <v>4.87</v>
          </cell>
          <cell r="B442">
            <v>132.74</v>
          </cell>
          <cell r="C442">
            <v>146.91</v>
          </cell>
        </row>
        <row r="443">
          <cell r="A443">
            <v>4.88</v>
          </cell>
          <cell r="B443">
            <v>132.82</v>
          </cell>
          <cell r="C443">
            <v>146.63</v>
          </cell>
        </row>
        <row r="444">
          <cell r="A444">
            <v>4.8899999999999997</v>
          </cell>
          <cell r="B444">
            <v>132.9</v>
          </cell>
          <cell r="C444">
            <v>146.35</v>
          </cell>
        </row>
        <row r="445">
          <cell r="A445">
            <v>4.9000000000000004</v>
          </cell>
          <cell r="B445">
            <v>132.97999999999999</v>
          </cell>
          <cell r="C445">
            <v>146.07</v>
          </cell>
        </row>
        <row r="446">
          <cell r="A446">
            <v>4.91</v>
          </cell>
          <cell r="B446">
            <v>133.05000000000001</v>
          </cell>
          <cell r="C446">
            <v>145.79</v>
          </cell>
        </row>
        <row r="447">
          <cell r="A447">
            <v>4.92</v>
          </cell>
          <cell r="B447">
            <v>133.13</v>
          </cell>
          <cell r="C447">
            <v>145.51</v>
          </cell>
        </row>
        <row r="448">
          <cell r="A448">
            <v>4.93</v>
          </cell>
          <cell r="B448">
            <v>133.21</v>
          </cell>
          <cell r="C448">
            <v>145.22999999999999</v>
          </cell>
        </row>
        <row r="449">
          <cell r="A449">
            <v>4.9400000000000004</v>
          </cell>
          <cell r="B449">
            <v>133.28</v>
          </cell>
          <cell r="C449">
            <v>144.96</v>
          </cell>
        </row>
        <row r="450">
          <cell r="A450">
            <v>4.95</v>
          </cell>
          <cell r="B450">
            <v>133.36000000000001</v>
          </cell>
          <cell r="C450">
            <v>144.68</v>
          </cell>
        </row>
        <row r="451">
          <cell r="A451">
            <v>4.96</v>
          </cell>
          <cell r="B451">
            <v>133.44</v>
          </cell>
          <cell r="C451">
            <v>144.41</v>
          </cell>
        </row>
        <row r="452">
          <cell r="A452">
            <v>4.97</v>
          </cell>
          <cell r="B452">
            <v>133.51</v>
          </cell>
          <cell r="C452">
            <v>144.13</v>
          </cell>
        </row>
        <row r="453">
          <cell r="A453">
            <v>4.9800000000000004</v>
          </cell>
          <cell r="B453">
            <v>133.59</v>
          </cell>
          <cell r="C453">
            <v>143.86000000000001</v>
          </cell>
        </row>
        <row r="454">
          <cell r="A454">
            <v>4.99</v>
          </cell>
          <cell r="B454">
            <v>133.66999999999999</v>
          </cell>
          <cell r="C454">
            <v>143.59</v>
          </cell>
        </row>
        <row r="455">
          <cell r="A455">
            <v>5</v>
          </cell>
          <cell r="B455">
            <v>133.74</v>
          </cell>
          <cell r="C455">
            <v>143.32</v>
          </cell>
        </row>
        <row r="456">
          <cell r="A456">
            <v>5.0999999999999996</v>
          </cell>
          <cell r="B456">
            <v>134.5</v>
          </cell>
          <cell r="C456">
            <v>140.68</v>
          </cell>
        </row>
        <row r="457">
          <cell r="A457">
            <v>5.2</v>
          </cell>
          <cell r="B457">
            <v>135.24</v>
          </cell>
          <cell r="C457">
            <v>138.13999999999999</v>
          </cell>
        </row>
        <row r="458">
          <cell r="A458">
            <v>5.3</v>
          </cell>
          <cell r="B458">
            <v>135.96</v>
          </cell>
          <cell r="C458">
            <v>135.69</v>
          </cell>
        </row>
        <row r="459">
          <cell r="A459">
            <v>5.4</v>
          </cell>
          <cell r="B459">
            <v>136.68</v>
          </cell>
          <cell r="C459">
            <v>133.33000000000001</v>
          </cell>
        </row>
        <row r="460">
          <cell r="A460">
            <v>5.5</v>
          </cell>
          <cell r="B460">
            <v>137.38999999999999</v>
          </cell>
          <cell r="C460">
            <v>131.05000000000001</v>
          </cell>
        </row>
        <row r="461">
          <cell r="A461">
            <v>5.6</v>
          </cell>
          <cell r="B461">
            <v>138.08000000000001</v>
          </cell>
          <cell r="C461">
            <v>128.85</v>
          </cell>
        </row>
        <row r="462">
          <cell r="A462">
            <v>5.7</v>
          </cell>
          <cell r="B462">
            <v>138.77000000000001</v>
          </cell>
          <cell r="C462">
            <v>126.73</v>
          </cell>
        </row>
        <row r="463">
          <cell r="A463">
            <v>5.8</v>
          </cell>
          <cell r="B463">
            <v>139.44</v>
          </cell>
          <cell r="C463">
            <v>124.68</v>
          </cell>
        </row>
        <row r="464">
          <cell r="A464">
            <v>5.9</v>
          </cell>
          <cell r="B464">
            <v>140.1</v>
          </cell>
          <cell r="C464">
            <v>122.69</v>
          </cell>
        </row>
        <row r="465">
          <cell r="A465">
            <v>6</v>
          </cell>
          <cell r="B465">
            <v>140.76</v>
          </cell>
          <cell r="C465">
            <v>120.77</v>
          </cell>
        </row>
        <row r="466">
          <cell r="A466">
            <v>6.1</v>
          </cell>
          <cell r="B466">
            <v>141.4</v>
          </cell>
          <cell r="C466">
            <v>118.91</v>
          </cell>
        </row>
        <row r="467">
          <cell r="A467">
            <v>6.2</v>
          </cell>
          <cell r="B467">
            <v>142.04</v>
          </cell>
          <cell r="C467">
            <v>117.11</v>
          </cell>
        </row>
        <row r="468">
          <cell r="A468">
            <v>6.3</v>
          </cell>
          <cell r="B468">
            <v>142.66999999999999</v>
          </cell>
          <cell r="C468">
            <v>115.36</v>
          </cell>
        </row>
        <row r="469">
          <cell r="A469">
            <v>6.4</v>
          </cell>
          <cell r="B469">
            <v>143.29</v>
          </cell>
          <cell r="C469">
            <v>113.67</v>
          </cell>
        </row>
        <row r="470">
          <cell r="A470">
            <v>6.5</v>
          </cell>
          <cell r="B470">
            <v>143.9</v>
          </cell>
          <cell r="C470">
            <v>112.03</v>
          </cell>
        </row>
        <row r="471">
          <cell r="A471">
            <v>6.6</v>
          </cell>
          <cell r="B471">
            <v>144.5</v>
          </cell>
          <cell r="C471">
            <v>110.44</v>
          </cell>
        </row>
        <row r="472">
          <cell r="A472">
            <v>6.7</v>
          </cell>
          <cell r="B472">
            <v>145.1</v>
          </cell>
          <cell r="C472">
            <v>108.89</v>
          </cell>
        </row>
        <row r="473">
          <cell r="A473">
            <v>6.8</v>
          </cell>
          <cell r="B473">
            <v>145.69</v>
          </cell>
          <cell r="C473">
            <v>107.38</v>
          </cell>
        </row>
        <row r="474">
          <cell r="A474">
            <v>6.9</v>
          </cell>
          <cell r="B474">
            <v>146.27000000000001</v>
          </cell>
          <cell r="C474">
            <v>105.92</v>
          </cell>
        </row>
        <row r="475">
          <cell r="A475">
            <v>7</v>
          </cell>
          <cell r="B475">
            <v>146.84</v>
          </cell>
          <cell r="C475">
            <v>104.5</v>
          </cell>
        </row>
      </sheetData>
      <sheetData sheetId="9">
        <row r="3">
          <cell r="A3">
            <v>35</v>
          </cell>
          <cell r="B3">
            <v>1.1599999999999999</v>
          </cell>
        </row>
        <row r="4">
          <cell r="A4">
            <v>36</v>
          </cell>
          <cell r="B4">
            <v>1.1599999999999999</v>
          </cell>
        </row>
        <row r="5">
          <cell r="A5">
            <v>37</v>
          </cell>
          <cell r="B5">
            <v>1.1558823529411764</v>
          </cell>
        </row>
        <row r="6">
          <cell r="A6">
            <v>38</v>
          </cell>
          <cell r="B6">
            <v>1.1517647058823528</v>
          </cell>
        </row>
        <row r="7">
          <cell r="A7">
            <v>39</v>
          </cell>
          <cell r="B7">
            <v>1.1476470588235292</v>
          </cell>
        </row>
        <row r="8">
          <cell r="A8">
            <v>40</v>
          </cell>
          <cell r="B8">
            <v>1.1435294117647059</v>
          </cell>
        </row>
        <row r="9">
          <cell r="A9">
            <v>41</v>
          </cell>
          <cell r="B9">
            <v>1.1394117647058823</v>
          </cell>
        </row>
        <row r="10">
          <cell r="A10">
            <v>42</v>
          </cell>
          <cell r="B10">
            <v>1.1352941176470588</v>
          </cell>
        </row>
        <row r="11">
          <cell r="A11">
            <v>43</v>
          </cell>
          <cell r="B11">
            <v>1.1311764705882352</v>
          </cell>
        </row>
        <row r="12">
          <cell r="A12">
            <v>44</v>
          </cell>
          <cell r="B12">
            <v>1.1270588235294117</v>
          </cell>
        </row>
        <row r="13">
          <cell r="A13">
            <v>45</v>
          </cell>
          <cell r="B13">
            <v>1.1229411764705881</v>
          </cell>
        </row>
        <row r="14">
          <cell r="A14">
            <v>46</v>
          </cell>
          <cell r="B14">
            <v>1.1188235294117646</v>
          </cell>
        </row>
        <row r="15">
          <cell r="A15">
            <v>47</v>
          </cell>
          <cell r="B15">
            <v>1.114705882352941</v>
          </cell>
        </row>
        <row r="16">
          <cell r="A16">
            <v>48</v>
          </cell>
          <cell r="B16">
            <v>1.1105882352941177</v>
          </cell>
        </row>
        <row r="17">
          <cell r="A17">
            <v>49</v>
          </cell>
          <cell r="B17">
            <v>1.1064705882352941</v>
          </cell>
        </row>
        <row r="18">
          <cell r="A18">
            <v>50</v>
          </cell>
          <cell r="B18">
            <v>1.1023529411764705</v>
          </cell>
        </row>
        <row r="19">
          <cell r="A19">
            <v>51</v>
          </cell>
          <cell r="B19">
            <v>1.098235294117647</v>
          </cell>
        </row>
        <row r="20">
          <cell r="A20">
            <v>52</v>
          </cell>
          <cell r="B20">
            <v>1.0941176470588234</v>
          </cell>
        </row>
        <row r="21">
          <cell r="A21">
            <v>53</v>
          </cell>
          <cell r="B21">
            <v>1.0899999999999999</v>
          </cell>
        </row>
        <row r="22">
          <cell r="A22">
            <v>54</v>
          </cell>
          <cell r="B22">
            <v>1.0858823529411763</v>
          </cell>
        </row>
        <row r="23">
          <cell r="A23">
            <v>55</v>
          </cell>
          <cell r="B23">
            <v>1.0817647058823527</v>
          </cell>
        </row>
        <row r="24">
          <cell r="A24">
            <v>56</v>
          </cell>
          <cell r="B24">
            <v>1.0776470588235294</v>
          </cell>
        </row>
        <row r="25">
          <cell r="A25">
            <v>57</v>
          </cell>
          <cell r="B25">
            <v>1.0735294117647058</v>
          </cell>
        </row>
        <row r="26">
          <cell r="A26">
            <v>58</v>
          </cell>
          <cell r="B26">
            <v>1.0694117647058823</v>
          </cell>
        </row>
        <row r="27">
          <cell r="A27">
            <v>59</v>
          </cell>
          <cell r="B27">
            <v>1.0652941176470587</v>
          </cell>
        </row>
        <row r="28">
          <cell r="A28">
            <v>60</v>
          </cell>
          <cell r="B28">
            <v>1.0611764705882352</v>
          </cell>
        </row>
        <row r="29">
          <cell r="A29">
            <v>61</v>
          </cell>
          <cell r="B29">
            <v>1.0570588235294116</v>
          </cell>
        </row>
        <row r="30">
          <cell r="A30">
            <v>62</v>
          </cell>
          <cell r="B30">
            <v>1.052941176470588</v>
          </cell>
        </row>
        <row r="31">
          <cell r="A31">
            <v>63</v>
          </cell>
          <cell r="B31">
            <v>1.0488235294117647</v>
          </cell>
        </row>
        <row r="32">
          <cell r="A32">
            <v>64</v>
          </cell>
          <cell r="B32">
            <v>1.0447058823529412</v>
          </cell>
        </row>
        <row r="33">
          <cell r="A33">
            <v>65</v>
          </cell>
          <cell r="B33">
            <v>1.0405882352941176</v>
          </cell>
        </row>
        <row r="34">
          <cell r="A34">
            <v>66</v>
          </cell>
          <cell r="B34">
            <v>1.036470588235294</v>
          </cell>
        </row>
        <row r="35">
          <cell r="A35">
            <v>67</v>
          </cell>
          <cell r="B35">
            <v>1.0323529411764705</v>
          </cell>
        </row>
        <row r="36">
          <cell r="A36">
            <v>68</v>
          </cell>
          <cell r="B36">
            <v>1.0282352941176469</v>
          </cell>
        </row>
        <row r="37">
          <cell r="A37">
            <v>69</v>
          </cell>
          <cell r="B37">
            <v>1.0241176470588234</v>
          </cell>
        </row>
        <row r="38">
          <cell r="A38">
            <v>70</v>
          </cell>
          <cell r="B38">
            <v>1.02</v>
          </cell>
        </row>
        <row r="39">
          <cell r="A39">
            <v>71</v>
          </cell>
          <cell r="B39">
            <v>1.0174000000000001</v>
          </cell>
        </row>
        <row r="40">
          <cell r="A40">
            <v>72</v>
          </cell>
          <cell r="B40">
            <v>1.0147999999999999</v>
          </cell>
        </row>
        <row r="41">
          <cell r="A41">
            <v>73</v>
          </cell>
          <cell r="B41">
            <v>1.0122</v>
          </cell>
        </row>
        <row r="42">
          <cell r="A42">
            <v>74</v>
          </cell>
          <cell r="B42">
            <v>1.0096000000000001</v>
          </cell>
        </row>
        <row r="43">
          <cell r="A43">
            <v>75</v>
          </cell>
          <cell r="B43">
            <v>1.0070000000000001</v>
          </cell>
        </row>
        <row r="44">
          <cell r="A44">
            <v>76</v>
          </cell>
          <cell r="B44">
            <v>1.0044</v>
          </cell>
        </row>
        <row r="45">
          <cell r="A45">
            <v>77</v>
          </cell>
          <cell r="B45">
            <v>1.0018</v>
          </cell>
        </row>
        <row r="46">
          <cell r="A46">
            <v>78</v>
          </cell>
          <cell r="B46">
            <v>0.99919999999999998</v>
          </cell>
        </row>
        <row r="47">
          <cell r="A47">
            <v>79</v>
          </cell>
          <cell r="B47">
            <v>0.99660000000000004</v>
          </cell>
        </row>
        <row r="48">
          <cell r="A48">
            <v>80</v>
          </cell>
          <cell r="B48">
            <v>0.99399999999999999</v>
          </cell>
        </row>
        <row r="49">
          <cell r="A49">
            <v>81</v>
          </cell>
          <cell r="B49">
            <v>0.99140000000000006</v>
          </cell>
        </row>
        <row r="50">
          <cell r="A50">
            <v>82</v>
          </cell>
          <cell r="B50">
            <v>0.98880000000000001</v>
          </cell>
        </row>
        <row r="51">
          <cell r="A51">
            <v>83</v>
          </cell>
          <cell r="B51">
            <v>0.98619999999999997</v>
          </cell>
          <cell r="E51">
            <v>1.1476470588235292</v>
          </cell>
        </row>
        <row r="52">
          <cell r="A52">
            <v>84</v>
          </cell>
          <cell r="B52">
            <v>0.98360000000000003</v>
          </cell>
        </row>
        <row r="53">
          <cell r="A53">
            <v>85</v>
          </cell>
          <cell r="B53">
            <v>0.98099999999999998</v>
          </cell>
        </row>
        <row r="54">
          <cell r="A54">
            <v>86</v>
          </cell>
          <cell r="B54">
            <v>0.97840000000000005</v>
          </cell>
        </row>
        <row r="55">
          <cell r="A55">
            <v>87</v>
          </cell>
          <cell r="B55">
            <v>0.9758</v>
          </cell>
        </row>
        <row r="56">
          <cell r="A56">
            <v>88</v>
          </cell>
          <cell r="B56">
            <v>0.97320000000000007</v>
          </cell>
        </row>
        <row r="57">
          <cell r="A57">
            <v>89</v>
          </cell>
          <cell r="B57">
            <v>0.97060000000000002</v>
          </cell>
        </row>
        <row r="58">
          <cell r="A58">
            <v>90</v>
          </cell>
          <cell r="B58">
            <v>0.96799999999999997</v>
          </cell>
        </row>
        <row r="59">
          <cell r="A59">
            <v>91</v>
          </cell>
          <cell r="B59">
            <v>0.96589999999999998</v>
          </cell>
        </row>
        <row r="60">
          <cell r="A60">
            <v>92</v>
          </cell>
          <cell r="B60">
            <v>0.96379999999999999</v>
          </cell>
        </row>
        <row r="61">
          <cell r="A61">
            <v>93</v>
          </cell>
          <cell r="B61">
            <v>0.9617</v>
          </cell>
        </row>
        <row r="62">
          <cell r="A62">
            <v>94</v>
          </cell>
          <cell r="B62">
            <v>0.95960000000000001</v>
          </cell>
        </row>
        <row r="63">
          <cell r="A63">
            <v>95</v>
          </cell>
          <cell r="B63">
            <v>0.95750000000000002</v>
          </cell>
        </row>
        <row r="64">
          <cell r="A64">
            <v>96</v>
          </cell>
          <cell r="B64">
            <v>0.95539999999999992</v>
          </cell>
        </row>
        <row r="65">
          <cell r="A65">
            <v>97</v>
          </cell>
          <cell r="B65">
            <v>0.95329999999999993</v>
          </cell>
        </row>
        <row r="66">
          <cell r="A66">
            <v>98</v>
          </cell>
          <cell r="B66">
            <v>0.95119999999999993</v>
          </cell>
        </row>
        <row r="67">
          <cell r="A67">
            <v>99</v>
          </cell>
          <cell r="B67">
            <v>0.94909999999999994</v>
          </cell>
        </row>
        <row r="68">
          <cell r="A68">
            <v>100</v>
          </cell>
          <cell r="B68">
            <v>0.94699999999999995</v>
          </cell>
        </row>
        <row r="69">
          <cell r="A69">
            <v>101</v>
          </cell>
          <cell r="B69">
            <v>0.94489999999999996</v>
          </cell>
        </row>
        <row r="70">
          <cell r="A70">
            <v>102</v>
          </cell>
          <cell r="B70">
            <v>0.94279999999999997</v>
          </cell>
        </row>
        <row r="71">
          <cell r="A71">
            <v>103</v>
          </cell>
          <cell r="B71">
            <v>0.94069999999999998</v>
          </cell>
        </row>
        <row r="72">
          <cell r="A72">
            <v>104</v>
          </cell>
          <cell r="B72">
            <v>0.93859999999999999</v>
          </cell>
        </row>
        <row r="73">
          <cell r="A73">
            <v>105</v>
          </cell>
          <cell r="B73">
            <v>0.9365</v>
          </cell>
        </row>
        <row r="74">
          <cell r="A74">
            <v>106</v>
          </cell>
          <cell r="B74">
            <v>0.93440000000000001</v>
          </cell>
        </row>
        <row r="75">
          <cell r="A75">
            <v>107</v>
          </cell>
          <cell r="B75">
            <v>0.93230000000000002</v>
          </cell>
        </row>
        <row r="76">
          <cell r="A76">
            <v>108</v>
          </cell>
          <cell r="B76">
            <v>0.93019999999999992</v>
          </cell>
        </row>
        <row r="77">
          <cell r="A77">
            <v>109</v>
          </cell>
          <cell r="B77">
            <v>0.92809999999999993</v>
          </cell>
        </row>
        <row r="78">
          <cell r="A78">
            <v>110</v>
          </cell>
          <cell r="B78">
            <v>0.92649999999999999</v>
          </cell>
        </row>
        <row r="79">
          <cell r="A79">
            <v>111</v>
          </cell>
          <cell r="B79">
            <v>0.92500000000000004</v>
          </cell>
        </row>
        <row r="80">
          <cell r="A80">
            <v>112</v>
          </cell>
          <cell r="B80">
            <v>0.92400000000000004</v>
          </cell>
        </row>
        <row r="81">
          <cell r="A81">
            <v>113</v>
          </cell>
          <cell r="B81">
            <v>0.92300000000000004</v>
          </cell>
        </row>
        <row r="82">
          <cell r="A82">
            <v>114</v>
          </cell>
          <cell r="B82">
            <v>0.92</v>
          </cell>
        </row>
        <row r="83">
          <cell r="A83">
            <v>115</v>
          </cell>
          <cell r="B83">
            <v>0.91859999999999997</v>
          </cell>
        </row>
        <row r="84">
          <cell r="A84">
            <v>116</v>
          </cell>
          <cell r="B84">
            <v>0.9173</v>
          </cell>
        </row>
        <row r="85">
          <cell r="A85">
            <v>117</v>
          </cell>
          <cell r="B85">
            <v>0.91600000000000004</v>
          </cell>
        </row>
        <row r="86">
          <cell r="A86">
            <v>118</v>
          </cell>
          <cell r="B86">
            <v>0.91459999999999997</v>
          </cell>
        </row>
        <row r="87">
          <cell r="A87">
            <v>119</v>
          </cell>
          <cell r="B87">
            <v>0.9133</v>
          </cell>
        </row>
        <row r="88">
          <cell r="A88">
            <v>120</v>
          </cell>
          <cell r="B88">
            <v>0.91200000000000003</v>
          </cell>
        </row>
        <row r="89">
          <cell r="A89">
            <v>121</v>
          </cell>
          <cell r="B89">
            <v>0.91100000000000003</v>
          </cell>
        </row>
        <row r="90">
          <cell r="A90">
            <v>122</v>
          </cell>
          <cell r="B90">
            <v>0.90949999999999998</v>
          </cell>
        </row>
        <row r="91">
          <cell r="A91">
            <v>123</v>
          </cell>
          <cell r="B91">
            <v>0.90849999999999997</v>
          </cell>
        </row>
        <row r="92">
          <cell r="A92">
            <v>124</v>
          </cell>
          <cell r="B92">
            <v>0.90800000000000003</v>
          </cell>
        </row>
        <row r="93">
          <cell r="A93">
            <v>125</v>
          </cell>
          <cell r="B93">
            <v>0.90749999999999997</v>
          </cell>
        </row>
        <row r="94">
          <cell r="A94">
            <v>126</v>
          </cell>
          <cell r="B94">
            <v>0.90700000000000003</v>
          </cell>
        </row>
        <row r="95">
          <cell r="A95">
            <v>127</v>
          </cell>
          <cell r="B95">
            <v>0.90649999999999997</v>
          </cell>
        </row>
        <row r="96">
          <cell r="A96">
            <v>128</v>
          </cell>
          <cell r="B96">
            <v>0.90600000000000003</v>
          </cell>
        </row>
      </sheetData>
      <sheetData sheetId="10">
        <row r="49">
          <cell r="F49">
            <v>3.12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pengineeringservicesgzb@gmail.com" TargetMode="External"/><Relationship Id="rId2" Type="http://schemas.openxmlformats.org/officeDocument/2006/relationships/hyperlink" Target="http://www.apengineeringservices.in/" TargetMode="External"/><Relationship Id="rId1" Type="http://schemas.openxmlformats.org/officeDocument/2006/relationships/hyperlink" Target="mailto:apengineeringservicesgzb@gmail.com" TargetMode="External"/><Relationship Id="rId5" Type="http://schemas.openxmlformats.org/officeDocument/2006/relationships/hyperlink" Target="mailto:apesann1808@gmail.com" TargetMode="External"/><Relationship Id="rId4" Type="http://schemas.openxmlformats.org/officeDocument/2006/relationships/hyperlink" Target="mailto:apesann1808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2" sqref="B2:J2"/>
    </sheetView>
  </sheetViews>
  <sheetFormatPr defaultRowHeight="15"/>
  <cols>
    <col min="1" max="1" width="1.7109375" customWidth="1"/>
    <col min="5" max="5" width="9.7109375" customWidth="1"/>
    <col min="6" max="6" width="11.28515625" customWidth="1"/>
    <col min="7" max="7" width="10.85546875" customWidth="1"/>
    <col min="8" max="8" width="10.5703125" customWidth="1"/>
    <col min="9" max="9" width="11.140625" customWidth="1"/>
    <col min="10" max="10" width="13" customWidth="1"/>
    <col min="11" max="11" width="1.7109375" customWidth="1"/>
    <col min="257" max="257" width="1.7109375" customWidth="1"/>
    <col min="261" max="261" width="9.7109375" customWidth="1"/>
    <col min="262" max="262" width="11.28515625" customWidth="1"/>
    <col min="263" max="263" width="10.85546875" customWidth="1"/>
    <col min="264" max="264" width="10.5703125" customWidth="1"/>
    <col min="265" max="265" width="11.140625" customWidth="1"/>
    <col min="266" max="266" width="13" customWidth="1"/>
    <col min="267" max="267" width="1.7109375" customWidth="1"/>
    <col min="513" max="513" width="1.7109375" customWidth="1"/>
    <col min="517" max="517" width="9.7109375" customWidth="1"/>
    <col min="518" max="518" width="11.28515625" customWidth="1"/>
    <col min="519" max="519" width="10.85546875" customWidth="1"/>
    <col min="520" max="520" width="10.5703125" customWidth="1"/>
    <col min="521" max="521" width="11.140625" customWidth="1"/>
    <col min="522" max="522" width="13" customWidth="1"/>
    <col min="523" max="523" width="1.7109375" customWidth="1"/>
    <col min="769" max="769" width="1.7109375" customWidth="1"/>
    <col min="773" max="773" width="9.7109375" customWidth="1"/>
    <col min="774" max="774" width="11.28515625" customWidth="1"/>
    <col min="775" max="775" width="10.85546875" customWidth="1"/>
    <col min="776" max="776" width="10.5703125" customWidth="1"/>
    <col min="777" max="777" width="11.140625" customWidth="1"/>
    <col min="778" max="778" width="13" customWidth="1"/>
    <col min="779" max="779" width="1.7109375" customWidth="1"/>
    <col min="1025" max="1025" width="1.7109375" customWidth="1"/>
    <col min="1029" max="1029" width="9.7109375" customWidth="1"/>
    <col min="1030" max="1030" width="11.28515625" customWidth="1"/>
    <col min="1031" max="1031" width="10.85546875" customWidth="1"/>
    <col min="1032" max="1032" width="10.5703125" customWidth="1"/>
    <col min="1033" max="1033" width="11.140625" customWidth="1"/>
    <col min="1034" max="1034" width="13" customWidth="1"/>
    <col min="1035" max="1035" width="1.7109375" customWidth="1"/>
    <col min="1281" max="1281" width="1.7109375" customWidth="1"/>
    <col min="1285" max="1285" width="9.7109375" customWidth="1"/>
    <col min="1286" max="1286" width="11.28515625" customWidth="1"/>
    <col min="1287" max="1287" width="10.85546875" customWidth="1"/>
    <col min="1288" max="1288" width="10.5703125" customWidth="1"/>
    <col min="1289" max="1289" width="11.140625" customWidth="1"/>
    <col min="1290" max="1290" width="13" customWidth="1"/>
    <col min="1291" max="1291" width="1.7109375" customWidth="1"/>
    <col min="1537" max="1537" width="1.7109375" customWidth="1"/>
    <col min="1541" max="1541" width="9.7109375" customWidth="1"/>
    <col min="1542" max="1542" width="11.28515625" customWidth="1"/>
    <col min="1543" max="1543" width="10.85546875" customWidth="1"/>
    <col min="1544" max="1544" width="10.5703125" customWidth="1"/>
    <col min="1545" max="1545" width="11.140625" customWidth="1"/>
    <col min="1546" max="1546" width="13" customWidth="1"/>
    <col min="1547" max="1547" width="1.7109375" customWidth="1"/>
    <col min="1793" max="1793" width="1.7109375" customWidth="1"/>
    <col min="1797" max="1797" width="9.7109375" customWidth="1"/>
    <col min="1798" max="1798" width="11.28515625" customWidth="1"/>
    <col min="1799" max="1799" width="10.85546875" customWidth="1"/>
    <col min="1800" max="1800" width="10.5703125" customWidth="1"/>
    <col min="1801" max="1801" width="11.140625" customWidth="1"/>
    <col min="1802" max="1802" width="13" customWidth="1"/>
    <col min="1803" max="1803" width="1.7109375" customWidth="1"/>
    <col min="2049" max="2049" width="1.7109375" customWidth="1"/>
    <col min="2053" max="2053" width="9.7109375" customWidth="1"/>
    <col min="2054" max="2054" width="11.28515625" customWidth="1"/>
    <col min="2055" max="2055" width="10.85546875" customWidth="1"/>
    <col min="2056" max="2056" width="10.5703125" customWidth="1"/>
    <col min="2057" max="2057" width="11.140625" customWidth="1"/>
    <col min="2058" max="2058" width="13" customWidth="1"/>
    <col min="2059" max="2059" width="1.7109375" customWidth="1"/>
    <col min="2305" max="2305" width="1.7109375" customWidth="1"/>
    <col min="2309" max="2309" width="9.7109375" customWidth="1"/>
    <col min="2310" max="2310" width="11.28515625" customWidth="1"/>
    <col min="2311" max="2311" width="10.85546875" customWidth="1"/>
    <col min="2312" max="2312" width="10.5703125" customWidth="1"/>
    <col min="2313" max="2313" width="11.140625" customWidth="1"/>
    <col min="2314" max="2314" width="13" customWidth="1"/>
    <col min="2315" max="2315" width="1.7109375" customWidth="1"/>
    <col min="2561" max="2561" width="1.7109375" customWidth="1"/>
    <col min="2565" max="2565" width="9.7109375" customWidth="1"/>
    <col min="2566" max="2566" width="11.28515625" customWidth="1"/>
    <col min="2567" max="2567" width="10.85546875" customWidth="1"/>
    <col min="2568" max="2568" width="10.5703125" customWidth="1"/>
    <col min="2569" max="2569" width="11.140625" customWidth="1"/>
    <col min="2570" max="2570" width="13" customWidth="1"/>
    <col min="2571" max="2571" width="1.7109375" customWidth="1"/>
    <col min="2817" max="2817" width="1.7109375" customWidth="1"/>
    <col min="2821" max="2821" width="9.7109375" customWidth="1"/>
    <col min="2822" max="2822" width="11.28515625" customWidth="1"/>
    <col min="2823" max="2823" width="10.85546875" customWidth="1"/>
    <col min="2824" max="2824" width="10.5703125" customWidth="1"/>
    <col min="2825" max="2825" width="11.140625" customWidth="1"/>
    <col min="2826" max="2826" width="13" customWidth="1"/>
    <col min="2827" max="2827" width="1.7109375" customWidth="1"/>
    <col min="3073" max="3073" width="1.7109375" customWidth="1"/>
    <col min="3077" max="3077" width="9.7109375" customWidth="1"/>
    <col min="3078" max="3078" width="11.28515625" customWidth="1"/>
    <col min="3079" max="3079" width="10.85546875" customWidth="1"/>
    <col min="3080" max="3080" width="10.5703125" customWidth="1"/>
    <col min="3081" max="3081" width="11.140625" customWidth="1"/>
    <col min="3082" max="3082" width="13" customWidth="1"/>
    <col min="3083" max="3083" width="1.7109375" customWidth="1"/>
    <col min="3329" max="3329" width="1.7109375" customWidth="1"/>
    <col min="3333" max="3333" width="9.7109375" customWidth="1"/>
    <col min="3334" max="3334" width="11.28515625" customWidth="1"/>
    <col min="3335" max="3335" width="10.85546875" customWidth="1"/>
    <col min="3336" max="3336" width="10.5703125" customWidth="1"/>
    <col min="3337" max="3337" width="11.140625" customWidth="1"/>
    <col min="3338" max="3338" width="13" customWidth="1"/>
    <col min="3339" max="3339" width="1.7109375" customWidth="1"/>
    <col min="3585" max="3585" width="1.7109375" customWidth="1"/>
    <col min="3589" max="3589" width="9.7109375" customWidth="1"/>
    <col min="3590" max="3590" width="11.28515625" customWidth="1"/>
    <col min="3591" max="3591" width="10.85546875" customWidth="1"/>
    <col min="3592" max="3592" width="10.5703125" customWidth="1"/>
    <col min="3593" max="3593" width="11.140625" customWidth="1"/>
    <col min="3594" max="3594" width="13" customWidth="1"/>
    <col min="3595" max="3595" width="1.7109375" customWidth="1"/>
    <col min="3841" max="3841" width="1.7109375" customWidth="1"/>
    <col min="3845" max="3845" width="9.7109375" customWidth="1"/>
    <col min="3846" max="3846" width="11.28515625" customWidth="1"/>
    <col min="3847" max="3847" width="10.85546875" customWidth="1"/>
    <col min="3848" max="3848" width="10.5703125" customWidth="1"/>
    <col min="3849" max="3849" width="11.140625" customWidth="1"/>
    <col min="3850" max="3850" width="13" customWidth="1"/>
    <col min="3851" max="3851" width="1.7109375" customWidth="1"/>
    <col min="4097" max="4097" width="1.7109375" customWidth="1"/>
    <col min="4101" max="4101" width="9.7109375" customWidth="1"/>
    <col min="4102" max="4102" width="11.28515625" customWidth="1"/>
    <col min="4103" max="4103" width="10.85546875" customWidth="1"/>
    <col min="4104" max="4104" width="10.5703125" customWidth="1"/>
    <col min="4105" max="4105" width="11.140625" customWidth="1"/>
    <col min="4106" max="4106" width="13" customWidth="1"/>
    <col min="4107" max="4107" width="1.7109375" customWidth="1"/>
    <col min="4353" max="4353" width="1.7109375" customWidth="1"/>
    <col min="4357" max="4357" width="9.7109375" customWidth="1"/>
    <col min="4358" max="4358" width="11.28515625" customWidth="1"/>
    <col min="4359" max="4359" width="10.85546875" customWidth="1"/>
    <col min="4360" max="4360" width="10.5703125" customWidth="1"/>
    <col min="4361" max="4361" width="11.140625" customWidth="1"/>
    <col min="4362" max="4362" width="13" customWidth="1"/>
    <col min="4363" max="4363" width="1.7109375" customWidth="1"/>
    <col min="4609" max="4609" width="1.7109375" customWidth="1"/>
    <col min="4613" max="4613" width="9.7109375" customWidth="1"/>
    <col min="4614" max="4614" width="11.28515625" customWidth="1"/>
    <col min="4615" max="4615" width="10.85546875" customWidth="1"/>
    <col min="4616" max="4616" width="10.5703125" customWidth="1"/>
    <col min="4617" max="4617" width="11.140625" customWidth="1"/>
    <col min="4618" max="4618" width="13" customWidth="1"/>
    <col min="4619" max="4619" width="1.7109375" customWidth="1"/>
    <col min="4865" max="4865" width="1.7109375" customWidth="1"/>
    <col min="4869" max="4869" width="9.7109375" customWidth="1"/>
    <col min="4870" max="4870" width="11.28515625" customWidth="1"/>
    <col min="4871" max="4871" width="10.85546875" customWidth="1"/>
    <col min="4872" max="4872" width="10.5703125" customWidth="1"/>
    <col min="4873" max="4873" width="11.140625" customWidth="1"/>
    <col min="4874" max="4874" width="13" customWidth="1"/>
    <col min="4875" max="4875" width="1.7109375" customWidth="1"/>
    <col min="5121" max="5121" width="1.7109375" customWidth="1"/>
    <col min="5125" max="5125" width="9.7109375" customWidth="1"/>
    <col min="5126" max="5126" width="11.28515625" customWidth="1"/>
    <col min="5127" max="5127" width="10.85546875" customWidth="1"/>
    <col min="5128" max="5128" width="10.5703125" customWidth="1"/>
    <col min="5129" max="5129" width="11.140625" customWidth="1"/>
    <col min="5130" max="5130" width="13" customWidth="1"/>
    <col min="5131" max="5131" width="1.7109375" customWidth="1"/>
    <col min="5377" max="5377" width="1.7109375" customWidth="1"/>
    <col min="5381" max="5381" width="9.7109375" customWidth="1"/>
    <col min="5382" max="5382" width="11.28515625" customWidth="1"/>
    <col min="5383" max="5383" width="10.85546875" customWidth="1"/>
    <col min="5384" max="5384" width="10.5703125" customWidth="1"/>
    <col min="5385" max="5385" width="11.140625" customWidth="1"/>
    <col min="5386" max="5386" width="13" customWidth="1"/>
    <col min="5387" max="5387" width="1.7109375" customWidth="1"/>
    <col min="5633" max="5633" width="1.7109375" customWidth="1"/>
    <col min="5637" max="5637" width="9.7109375" customWidth="1"/>
    <col min="5638" max="5638" width="11.28515625" customWidth="1"/>
    <col min="5639" max="5639" width="10.85546875" customWidth="1"/>
    <col min="5640" max="5640" width="10.5703125" customWidth="1"/>
    <col min="5641" max="5641" width="11.140625" customWidth="1"/>
    <col min="5642" max="5642" width="13" customWidth="1"/>
    <col min="5643" max="5643" width="1.7109375" customWidth="1"/>
    <col min="5889" max="5889" width="1.7109375" customWidth="1"/>
    <col min="5893" max="5893" width="9.7109375" customWidth="1"/>
    <col min="5894" max="5894" width="11.28515625" customWidth="1"/>
    <col min="5895" max="5895" width="10.85546875" customWidth="1"/>
    <col min="5896" max="5896" width="10.5703125" customWidth="1"/>
    <col min="5897" max="5897" width="11.140625" customWidth="1"/>
    <col min="5898" max="5898" width="13" customWidth="1"/>
    <col min="5899" max="5899" width="1.7109375" customWidth="1"/>
    <col min="6145" max="6145" width="1.7109375" customWidth="1"/>
    <col min="6149" max="6149" width="9.7109375" customWidth="1"/>
    <col min="6150" max="6150" width="11.28515625" customWidth="1"/>
    <col min="6151" max="6151" width="10.85546875" customWidth="1"/>
    <col min="6152" max="6152" width="10.5703125" customWidth="1"/>
    <col min="6153" max="6153" width="11.140625" customWidth="1"/>
    <col min="6154" max="6154" width="13" customWidth="1"/>
    <col min="6155" max="6155" width="1.7109375" customWidth="1"/>
    <col min="6401" max="6401" width="1.7109375" customWidth="1"/>
    <col min="6405" max="6405" width="9.7109375" customWidth="1"/>
    <col min="6406" max="6406" width="11.28515625" customWidth="1"/>
    <col min="6407" max="6407" width="10.85546875" customWidth="1"/>
    <col min="6408" max="6408" width="10.5703125" customWidth="1"/>
    <col min="6409" max="6409" width="11.140625" customWidth="1"/>
    <col min="6410" max="6410" width="13" customWidth="1"/>
    <col min="6411" max="6411" width="1.7109375" customWidth="1"/>
    <col min="6657" max="6657" width="1.7109375" customWidth="1"/>
    <col min="6661" max="6661" width="9.7109375" customWidth="1"/>
    <col min="6662" max="6662" width="11.28515625" customWidth="1"/>
    <col min="6663" max="6663" width="10.85546875" customWidth="1"/>
    <col min="6664" max="6664" width="10.5703125" customWidth="1"/>
    <col min="6665" max="6665" width="11.140625" customWidth="1"/>
    <col min="6666" max="6666" width="13" customWidth="1"/>
    <col min="6667" max="6667" width="1.7109375" customWidth="1"/>
    <col min="6913" max="6913" width="1.7109375" customWidth="1"/>
    <col min="6917" max="6917" width="9.7109375" customWidth="1"/>
    <col min="6918" max="6918" width="11.28515625" customWidth="1"/>
    <col min="6919" max="6919" width="10.85546875" customWidth="1"/>
    <col min="6920" max="6920" width="10.5703125" customWidth="1"/>
    <col min="6921" max="6921" width="11.140625" customWidth="1"/>
    <col min="6922" max="6922" width="13" customWidth="1"/>
    <col min="6923" max="6923" width="1.7109375" customWidth="1"/>
    <col min="7169" max="7169" width="1.7109375" customWidth="1"/>
    <col min="7173" max="7173" width="9.7109375" customWidth="1"/>
    <col min="7174" max="7174" width="11.28515625" customWidth="1"/>
    <col min="7175" max="7175" width="10.85546875" customWidth="1"/>
    <col min="7176" max="7176" width="10.5703125" customWidth="1"/>
    <col min="7177" max="7177" width="11.140625" customWidth="1"/>
    <col min="7178" max="7178" width="13" customWidth="1"/>
    <col min="7179" max="7179" width="1.7109375" customWidth="1"/>
    <col min="7425" max="7425" width="1.7109375" customWidth="1"/>
    <col min="7429" max="7429" width="9.7109375" customWidth="1"/>
    <col min="7430" max="7430" width="11.28515625" customWidth="1"/>
    <col min="7431" max="7431" width="10.85546875" customWidth="1"/>
    <col min="7432" max="7432" width="10.5703125" customWidth="1"/>
    <col min="7433" max="7433" width="11.140625" customWidth="1"/>
    <col min="7434" max="7434" width="13" customWidth="1"/>
    <col min="7435" max="7435" width="1.7109375" customWidth="1"/>
    <col min="7681" max="7681" width="1.7109375" customWidth="1"/>
    <col min="7685" max="7685" width="9.7109375" customWidth="1"/>
    <col min="7686" max="7686" width="11.28515625" customWidth="1"/>
    <col min="7687" max="7687" width="10.85546875" customWidth="1"/>
    <col min="7688" max="7688" width="10.5703125" customWidth="1"/>
    <col min="7689" max="7689" width="11.140625" customWidth="1"/>
    <col min="7690" max="7690" width="13" customWidth="1"/>
    <col min="7691" max="7691" width="1.7109375" customWidth="1"/>
    <col min="7937" max="7937" width="1.7109375" customWidth="1"/>
    <col min="7941" max="7941" width="9.7109375" customWidth="1"/>
    <col min="7942" max="7942" width="11.28515625" customWidth="1"/>
    <col min="7943" max="7943" width="10.85546875" customWidth="1"/>
    <col min="7944" max="7944" width="10.5703125" customWidth="1"/>
    <col min="7945" max="7945" width="11.140625" customWidth="1"/>
    <col min="7946" max="7946" width="13" customWidth="1"/>
    <col min="7947" max="7947" width="1.7109375" customWidth="1"/>
    <col min="8193" max="8193" width="1.7109375" customWidth="1"/>
    <col min="8197" max="8197" width="9.7109375" customWidth="1"/>
    <col min="8198" max="8198" width="11.28515625" customWidth="1"/>
    <col min="8199" max="8199" width="10.85546875" customWidth="1"/>
    <col min="8200" max="8200" width="10.5703125" customWidth="1"/>
    <col min="8201" max="8201" width="11.140625" customWidth="1"/>
    <col min="8202" max="8202" width="13" customWidth="1"/>
    <col min="8203" max="8203" width="1.7109375" customWidth="1"/>
    <col min="8449" max="8449" width="1.7109375" customWidth="1"/>
    <col min="8453" max="8453" width="9.7109375" customWidth="1"/>
    <col min="8454" max="8454" width="11.28515625" customWidth="1"/>
    <col min="8455" max="8455" width="10.85546875" customWidth="1"/>
    <col min="8456" max="8456" width="10.5703125" customWidth="1"/>
    <col min="8457" max="8457" width="11.140625" customWidth="1"/>
    <col min="8458" max="8458" width="13" customWidth="1"/>
    <col min="8459" max="8459" width="1.7109375" customWidth="1"/>
    <col min="8705" max="8705" width="1.7109375" customWidth="1"/>
    <col min="8709" max="8709" width="9.7109375" customWidth="1"/>
    <col min="8710" max="8710" width="11.28515625" customWidth="1"/>
    <col min="8711" max="8711" width="10.85546875" customWidth="1"/>
    <col min="8712" max="8712" width="10.5703125" customWidth="1"/>
    <col min="8713" max="8713" width="11.140625" customWidth="1"/>
    <col min="8714" max="8714" width="13" customWidth="1"/>
    <col min="8715" max="8715" width="1.7109375" customWidth="1"/>
    <col min="8961" max="8961" width="1.7109375" customWidth="1"/>
    <col min="8965" max="8965" width="9.7109375" customWidth="1"/>
    <col min="8966" max="8966" width="11.28515625" customWidth="1"/>
    <col min="8967" max="8967" width="10.85546875" customWidth="1"/>
    <col min="8968" max="8968" width="10.5703125" customWidth="1"/>
    <col min="8969" max="8969" width="11.140625" customWidth="1"/>
    <col min="8970" max="8970" width="13" customWidth="1"/>
    <col min="8971" max="8971" width="1.7109375" customWidth="1"/>
    <col min="9217" max="9217" width="1.7109375" customWidth="1"/>
    <col min="9221" max="9221" width="9.7109375" customWidth="1"/>
    <col min="9222" max="9222" width="11.28515625" customWidth="1"/>
    <col min="9223" max="9223" width="10.85546875" customWidth="1"/>
    <col min="9224" max="9224" width="10.5703125" customWidth="1"/>
    <col min="9225" max="9225" width="11.140625" customWidth="1"/>
    <col min="9226" max="9226" width="13" customWidth="1"/>
    <col min="9227" max="9227" width="1.7109375" customWidth="1"/>
    <col min="9473" max="9473" width="1.7109375" customWidth="1"/>
    <col min="9477" max="9477" width="9.7109375" customWidth="1"/>
    <col min="9478" max="9478" width="11.28515625" customWidth="1"/>
    <col min="9479" max="9479" width="10.85546875" customWidth="1"/>
    <col min="9480" max="9480" width="10.5703125" customWidth="1"/>
    <col min="9481" max="9481" width="11.140625" customWidth="1"/>
    <col min="9482" max="9482" width="13" customWidth="1"/>
    <col min="9483" max="9483" width="1.7109375" customWidth="1"/>
    <col min="9729" max="9729" width="1.7109375" customWidth="1"/>
    <col min="9733" max="9733" width="9.7109375" customWidth="1"/>
    <col min="9734" max="9734" width="11.28515625" customWidth="1"/>
    <col min="9735" max="9735" width="10.85546875" customWidth="1"/>
    <col min="9736" max="9736" width="10.5703125" customWidth="1"/>
    <col min="9737" max="9737" width="11.140625" customWidth="1"/>
    <col min="9738" max="9738" width="13" customWidth="1"/>
    <col min="9739" max="9739" width="1.7109375" customWidth="1"/>
    <col min="9985" max="9985" width="1.7109375" customWidth="1"/>
    <col min="9989" max="9989" width="9.7109375" customWidth="1"/>
    <col min="9990" max="9990" width="11.28515625" customWidth="1"/>
    <col min="9991" max="9991" width="10.85546875" customWidth="1"/>
    <col min="9992" max="9992" width="10.5703125" customWidth="1"/>
    <col min="9993" max="9993" width="11.140625" customWidth="1"/>
    <col min="9994" max="9994" width="13" customWidth="1"/>
    <col min="9995" max="9995" width="1.7109375" customWidth="1"/>
    <col min="10241" max="10241" width="1.7109375" customWidth="1"/>
    <col min="10245" max="10245" width="9.7109375" customWidth="1"/>
    <col min="10246" max="10246" width="11.28515625" customWidth="1"/>
    <col min="10247" max="10247" width="10.85546875" customWidth="1"/>
    <col min="10248" max="10248" width="10.5703125" customWidth="1"/>
    <col min="10249" max="10249" width="11.140625" customWidth="1"/>
    <col min="10250" max="10250" width="13" customWidth="1"/>
    <col min="10251" max="10251" width="1.7109375" customWidth="1"/>
    <col min="10497" max="10497" width="1.7109375" customWidth="1"/>
    <col min="10501" max="10501" width="9.7109375" customWidth="1"/>
    <col min="10502" max="10502" width="11.28515625" customWidth="1"/>
    <col min="10503" max="10503" width="10.85546875" customWidth="1"/>
    <col min="10504" max="10504" width="10.5703125" customWidth="1"/>
    <col min="10505" max="10505" width="11.140625" customWidth="1"/>
    <col min="10506" max="10506" width="13" customWidth="1"/>
    <col min="10507" max="10507" width="1.7109375" customWidth="1"/>
    <col min="10753" max="10753" width="1.7109375" customWidth="1"/>
    <col min="10757" max="10757" width="9.7109375" customWidth="1"/>
    <col min="10758" max="10758" width="11.28515625" customWidth="1"/>
    <col min="10759" max="10759" width="10.85546875" customWidth="1"/>
    <col min="10760" max="10760" width="10.5703125" customWidth="1"/>
    <col min="10761" max="10761" width="11.140625" customWidth="1"/>
    <col min="10762" max="10762" width="13" customWidth="1"/>
    <col min="10763" max="10763" width="1.7109375" customWidth="1"/>
    <col min="11009" max="11009" width="1.7109375" customWidth="1"/>
    <col min="11013" max="11013" width="9.7109375" customWidth="1"/>
    <col min="11014" max="11014" width="11.28515625" customWidth="1"/>
    <col min="11015" max="11015" width="10.85546875" customWidth="1"/>
    <col min="11016" max="11016" width="10.5703125" customWidth="1"/>
    <col min="11017" max="11017" width="11.140625" customWidth="1"/>
    <col min="11018" max="11018" width="13" customWidth="1"/>
    <col min="11019" max="11019" width="1.7109375" customWidth="1"/>
    <col min="11265" max="11265" width="1.7109375" customWidth="1"/>
    <col min="11269" max="11269" width="9.7109375" customWidth="1"/>
    <col min="11270" max="11270" width="11.28515625" customWidth="1"/>
    <col min="11271" max="11271" width="10.85546875" customWidth="1"/>
    <col min="11272" max="11272" width="10.5703125" customWidth="1"/>
    <col min="11273" max="11273" width="11.140625" customWidth="1"/>
    <col min="11274" max="11274" width="13" customWidth="1"/>
    <col min="11275" max="11275" width="1.7109375" customWidth="1"/>
    <col min="11521" max="11521" width="1.7109375" customWidth="1"/>
    <col min="11525" max="11525" width="9.7109375" customWidth="1"/>
    <col min="11526" max="11526" width="11.28515625" customWidth="1"/>
    <col min="11527" max="11527" width="10.85546875" customWidth="1"/>
    <col min="11528" max="11528" width="10.5703125" customWidth="1"/>
    <col min="11529" max="11529" width="11.140625" customWidth="1"/>
    <col min="11530" max="11530" width="13" customWidth="1"/>
    <col min="11531" max="11531" width="1.7109375" customWidth="1"/>
    <col min="11777" max="11777" width="1.7109375" customWidth="1"/>
    <col min="11781" max="11781" width="9.7109375" customWidth="1"/>
    <col min="11782" max="11782" width="11.28515625" customWidth="1"/>
    <col min="11783" max="11783" width="10.85546875" customWidth="1"/>
    <col min="11784" max="11784" width="10.5703125" customWidth="1"/>
    <col min="11785" max="11785" width="11.140625" customWidth="1"/>
    <col min="11786" max="11786" width="13" customWidth="1"/>
    <col min="11787" max="11787" width="1.7109375" customWidth="1"/>
    <col min="12033" max="12033" width="1.7109375" customWidth="1"/>
    <col min="12037" max="12037" width="9.7109375" customWidth="1"/>
    <col min="12038" max="12038" width="11.28515625" customWidth="1"/>
    <col min="12039" max="12039" width="10.85546875" customWidth="1"/>
    <col min="12040" max="12040" width="10.5703125" customWidth="1"/>
    <col min="12041" max="12041" width="11.140625" customWidth="1"/>
    <col min="12042" max="12042" width="13" customWidth="1"/>
    <col min="12043" max="12043" width="1.7109375" customWidth="1"/>
    <col min="12289" max="12289" width="1.7109375" customWidth="1"/>
    <col min="12293" max="12293" width="9.7109375" customWidth="1"/>
    <col min="12294" max="12294" width="11.28515625" customWidth="1"/>
    <col min="12295" max="12295" width="10.85546875" customWidth="1"/>
    <col min="12296" max="12296" width="10.5703125" customWidth="1"/>
    <col min="12297" max="12297" width="11.140625" customWidth="1"/>
    <col min="12298" max="12298" width="13" customWidth="1"/>
    <col min="12299" max="12299" width="1.7109375" customWidth="1"/>
    <col min="12545" max="12545" width="1.7109375" customWidth="1"/>
    <col min="12549" max="12549" width="9.7109375" customWidth="1"/>
    <col min="12550" max="12550" width="11.28515625" customWidth="1"/>
    <col min="12551" max="12551" width="10.85546875" customWidth="1"/>
    <col min="12552" max="12552" width="10.5703125" customWidth="1"/>
    <col min="12553" max="12553" width="11.140625" customWidth="1"/>
    <col min="12554" max="12554" width="13" customWidth="1"/>
    <col min="12555" max="12555" width="1.7109375" customWidth="1"/>
    <col min="12801" max="12801" width="1.7109375" customWidth="1"/>
    <col min="12805" max="12805" width="9.7109375" customWidth="1"/>
    <col min="12806" max="12806" width="11.28515625" customWidth="1"/>
    <col min="12807" max="12807" width="10.85546875" customWidth="1"/>
    <col min="12808" max="12808" width="10.5703125" customWidth="1"/>
    <col min="12809" max="12809" width="11.140625" customWidth="1"/>
    <col min="12810" max="12810" width="13" customWidth="1"/>
    <col min="12811" max="12811" width="1.7109375" customWidth="1"/>
    <col min="13057" max="13057" width="1.7109375" customWidth="1"/>
    <col min="13061" max="13061" width="9.7109375" customWidth="1"/>
    <col min="13062" max="13062" width="11.28515625" customWidth="1"/>
    <col min="13063" max="13063" width="10.85546875" customWidth="1"/>
    <col min="13064" max="13064" width="10.5703125" customWidth="1"/>
    <col min="13065" max="13065" width="11.140625" customWidth="1"/>
    <col min="13066" max="13066" width="13" customWidth="1"/>
    <col min="13067" max="13067" width="1.7109375" customWidth="1"/>
    <col min="13313" max="13313" width="1.7109375" customWidth="1"/>
    <col min="13317" max="13317" width="9.7109375" customWidth="1"/>
    <col min="13318" max="13318" width="11.28515625" customWidth="1"/>
    <col min="13319" max="13319" width="10.85546875" customWidth="1"/>
    <col min="13320" max="13320" width="10.5703125" customWidth="1"/>
    <col min="13321" max="13321" width="11.140625" customWidth="1"/>
    <col min="13322" max="13322" width="13" customWidth="1"/>
    <col min="13323" max="13323" width="1.7109375" customWidth="1"/>
    <col min="13569" max="13569" width="1.7109375" customWidth="1"/>
    <col min="13573" max="13573" width="9.7109375" customWidth="1"/>
    <col min="13574" max="13574" width="11.28515625" customWidth="1"/>
    <col min="13575" max="13575" width="10.85546875" customWidth="1"/>
    <col min="13576" max="13576" width="10.5703125" customWidth="1"/>
    <col min="13577" max="13577" width="11.140625" customWidth="1"/>
    <col min="13578" max="13578" width="13" customWidth="1"/>
    <col min="13579" max="13579" width="1.7109375" customWidth="1"/>
    <col min="13825" max="13825" width="1.7109375" customWidth="1"/>
    <col min="13829" max="13829" width="9.7109375" customWidth="1"/>
    <col min="13830" max="13830" width="11.28515625" customWidth="1"/>
    <col min="13831" max="13831" width="10.85546875" customWidth="1"/>
    <col min="13832" max="13832" width="10.5703125" customWidth="1"/>
    <col min="13833" max="13833" width="11.140625" customWidth="1"/>
    <col min="13834" max="13834" width="13" customWidth="1"/>
    <col min="13835" max="13835" width="1.7109375" customWidth="1"/>
    <col min="14081" max="14081" width="1.7109375" customWidth="1"/>
    <col min="14085" max="14085" width="9.7109375" customWidth="1"/>
    <col min="14086" max="14086" width="11.28515625" customWidth="1"/>
    <col min="14087" max="14087" width="10.85546875" customWidth="1"/>
    <col min="14088" max="14088" width="10.5703125" customWidth="1"/>
    <col min="14089" max="14089" width="11.140625" customWidth="1"/>
    <col min="14090" max="14090" width="13" customWidth="1"/>
    <col min="14091" max="14091" width="1.7109375" customWidth="1"/>
    <col min="14337" max="14337" width="1.7109375" customWidth="1"/>
    <col min="14341" max="14341" width="9.7109375" customWidth="1"/>
    <col min="14342" max="14342" width="11.28515625" customWidth="1"/>
    <col min="14343" max="14343" width="10.85546875" customWidth="1"/>
    <col min="14344" max="14344" width="10.5703125" customWidth="1"/>
    <col min="14345" max="14345" width="11.140625" customWidth="1"/>
    <col min="14346" max="14346" width="13" customWidth="1"/>
    <col min="14347" max="14347" width="1.7109375" customWidth="1"/>
    <col min="14593" max="14593" width="1.7109375" customWidth="1"/>
    <col min="14597" max="14597" width="9.7109375" customWidth="1"/>
    <col min="14598" max="14598" width="11.28515625" customWidth="1"/>
    <col min="14599" max="14599" width="10.85546875" customWidth="1"/>
    <col min="14600" max="14600" width="10.5703125" customWidth="1"/>
    <col min="14601" max="14601" width="11.140625" customWidth="1"/>
    <col min="14602" max="14602" width="13" customWidth="1"/>
    <col min="14603" max="14603" width="1.7109375" customWidth="1"/>
    <col min="14849" max="14849" width="1.7109375" customWidth="1"/>
    <col min="14853" max="14853" width="9.7109375" customWidth="1"/>
    <col min="14854" max="14854" width="11.28515625" customWidth="1"/>
    <col min="14855" max="14855" width="10.85546875" customWidth="1"/>
    <col min="14856" max="14856" width="10.5703125" customWidth="1"/>
    <col min="14857" max="14857" width="11.140625" customWidth="1"/>
    <col min="14858" max="14858" width="13" customWidth="1"/>
    <col min="14859" max="14859" width="1.7109375" customWidth="1"/>
    <col min="15105" max="15105" width="1.7109375" customWidth="1"/>
    <col min="15109" max="15109" width="9.7109375" customWidth="1"/>
    <col min="15110" max="15110" width="11.28515625" customWidth="1"/>
    <col min="15111" max="15111" width="10.85546875" customWidth="1"/>
    <col min="15112" max="15112" width="10.5703125" customWidth="1"/>
    <col min="15113" max="15113" width="11.140625" customWidth="1"/>
    <col min="15114" max="15114" width="13" customWidth="1"/>
    <col min="15115" max="15115" width="1.7109375" customWidth="1"/>
    <col min="15361" max="15361" width="1.7109375" customWidth="1"/>
    <col min="15365" max="15365" width="9.7109375" customWidth="1"/>
    <col min="15366" max="15366" width="11.28515625" customWidth="1"/>
    <col min="15367" max="15367" width="10.85546875" customWidth="1"/>
    <col min="15368" max="15368" width="10.5703125" customWidth="1"/>
    <col min="15369" max="15369" width="11.140625" customWidth="1"/>
    <col min="15370" max="15370" width="13" customWidth="1"/>
    <col min="15371" max="15371" width="1.7109375" customWidth="1"/>
    <col min="15617" max="15617" width="1.7109375" customWidth="1"/>
    <col min="15621" max="15621" width="9.7109375" customWidth="1"/>
    <col min="15622" max="15622" width="11.28515625" customWidth="1"/>
    <col min="15623" max="15623" width="10.85546875" customWidth="1"/>
    <col min="15624" max="15624" width="10.5703125" customWidth="1"/>
    <col min="15625" max="15625" width="11.140625" customWidth="1"/>
    <col min="15626" max="15626" width="13" customWidth="1"/>
    <col min="15627" max="15627" width="1.7109375" customWidth="1"/>
    <col min="15873" max="15873" width="1.7109375" customWidth="1"/>
    <col min="15877" max="15877" width="9.7109375" customWidth="1"/>
    <col min="15878" max="15878" width="11.28515625" customWidth="1"/>
    <col min="15879" max="15879" width="10.85546875" customWidth="1"/>
    <col min="15880" max="15880" width="10.5703125" customWidth="1"/>
    <col min="15881" max="15881" width="11.140625" customWidth="1"/>
    <col min="15882" max="15882" width="13" customWidth="1"/>
    <col min="15883" max="15883" width="1.7109375" customWidth="1"/>
    <col min="16129" max="16129" width="1.7109375" customWidth="1"/>
    <col min="16133" max="16133" width="9.7109375" customWidth="1"/>
    <col min="16134" max="16134" width="11.28515625" customWidth="1"/>
    <col min="16135" max="16135" width="10.85546875" customWidth="1"/>
    <col min="16136" max="16136" width="10.5703125" customWidth="1"/>
    <col min="16137" max="16137" width="11.140625" customWidth="1"/>
    <col min="16138" max="16138" width="13" customWidth="1"/>
    <col min="16139" max="16139" width="1.7109375" customWidth="1"/>
  </cols>
  <sheetData>
    <row r="1" spans="1:1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40.5" customHeight="1">
      <c r="A2" s="115"/>
      <c r="B2" s="110" t="s">
        <v>421</v>
      </c>
      <c r="C2" s="110"/>
      <c r="D2" s="110"/>
      <c r="E2" s="110"/>
      <c r="F2" s="110"/>
      <c r="G2" s="110"/>
      <c r="H2" s="110"/>
      <c r="I2" s="110"/>
      <c r="J2" s="110"/>
      <c r="K2" s="115"/>
    </row>
    <row r="3" spans="1:11" ht="31.5">
      <c r="A3" s="109"/>
      <c r="B3" s="111" t="s">
        <v>425</v>
      </c>
      <c r="C3" s="111"/>
      <c r="D3" s="111"/>
      <c r="E3" s="111"/>
      <c r="F3" s="111"/>
      <c r="G3" s="111"/>
      <c r="H3" s="111"/>
      <c r="I3" s="111"/>
      <c r="J3" s="111"/>
      <c r="K3" s="109"/>
    </row>
    <row r="4" spans="1:11" ht="18">
      <c r="A4" s="109"/>
      <c r="B4" s="116" t="s">
        <v>426</v>
      </c>
      <c r="C4" s="116"/>
      <c r="D4" s="116"/>
      <c r="E4" s="116"/>
      <c r="F4" s="116"/>
      <c r="G4" s="116"/>
      <c r="H4" s="116"/>
      <c r="I4" s="116"/>
      <c r="J4" s="116"/>
      <c r="K4" s="109"/>
    </row>
    <row r="5" spans="1:11" ht="18">
      <c r="A5" s="109"/>
      <c r="B5" s="116" t="s">
        <v>422</v>
      </c>
      <c r="C5" s="116"/>
      <c r="D5" s="116"/>
      <c r="E5" s="116"/>
      <c r="F5" s="116"/>
      <c r="G5" s="116"/>
      <c r="H5" s="116"/>
      <c r="I5" s="116"/>
      <c r="J5" s="116"/>
      <c r="K5" s="109"/>
    </row>
    <row r="6" spans="1:11">
      <c r="A6" s="109"/>
      <c r="B6" s="112" t="s">
        <v>423</v>
      </c>
      <c r="C6" s="112"/>
      <c r="D6" s="112"/>
      <c r="E6" s="112"/>
      <c r="F6" s="112"/>
      <c r="G6" s="112"/>
      <c r="H6" s="112"/>
      <c r="I6" s="112"/>
      <c r="J6" s="112"/>
      <c r="K6" s="109"/>
    </row>
    <row r="7" spans="1:11">
      <c r="A7" s="109"/>
      <c r="B7" s="112" t="s">
        <v>428</v>
      </c>
      <c r="C7" s="112"/>
      <c r="D7" s="112"/>
      <c r="E7" s="112"/>
      <c r="F7" s="112"/>
      <c r="G7" s="112"/>
      <c r="H7" s="112"/>
      <c r="I7" s="112"/>
      <c r="J7" s="112"/>
      <c r="K7" s="109"/>
    </row>
    <row r="8" spans="1:11">
      <c r="A8" s="109"/>
      <c r="B8" s="112" t="s">
        <v>424</v>
      </c>
      <c r="C8" s="112"/>
      <c r="D8" s="112"/>
      <c r="E8" s="112"/>
      <c r="F8" s="112"/>
      <c r="G8" s="112"/>
      <c r="H8" s="112"/>
      <c r="I8" s="112"/>
      <c r="J8" s="112"/>
      <c r="K8" s="109"/>
    </row>
    <row r="9" spans="1:11">
      <c r="A9" s="109"/>
      <c r="B9" s="112" t="s">
        <v>427</v>
      </c>
      <c r="C9" s="112"/>
      <c r="D9" s="112"/>
      <c r="E9" s="112"/>
      <c r="F9" s="112"/>
      <c r="G9" s="112"/>
      <c r="H9" s="112"/>
      <c r="I9" s="112"/>
      <c r="J9" s="112"/>
      <c r="K9" s="109"/>
    </row>
    <row r="10" spans="1:11">
      <c r="A10" s="109"/>
      <c r="B10" s="113"/>
      <c r="C10" s="113"/>
      <c r="D10" s="113"/>
      <c r="E10" s="113"/>
      <c r="F10" s="113"/>
      <c r="G10" s="113"/>
      <c r="H10" s="113"/>
      <c r="I10" s="113"/>
      <c r="J10" s="113"/>
      <c r="K10" s="114"/>
    </row>
  </sheetData>
  <sheetProtection algorithmName="SHA-512" hashValue="YcRnGf8Io+QXoAT6llVqujs3Iu1WyiPcGbYUmhhCmZtbS12BhpOfDB89V8Bjbn8G+Yhc1lb1v9X59zzJCA4VFQ==" saltValue="etdeeHc8YQf5W9JNUPYnzg==" spinCount="100000" sheet="1" formatCells="0" formatColumns="0" formatRows="0" insertColumns="0" insertRows="0" insertHyperlinks="0" deleteColumns="0" deleteRows="0" sort="0" autoFilter="0" pivotTables="0"/>
  <mergeCells count="11">
    <mergeCell ref="B9:J9"/>
    <mergeCell ref="B8:J8"/>
    <mergeCell ref="B2:J2"/>
    <mergeCell ref="A1:K1"/>
    <mergeCell ref="A3:A10"/>
    <mergeCell ref="K3:K9"/>
    <mergeCell ref="B3:J3"/>
    <mergeCell ref="B5:J5"/>
    <mergeCell ref="B4:J4"/>
    <mergeCell ref="B6:J6"/>
    <mergeCell ref="B7:J7"/>
  </mergeCells>
  <hyperlinks>
    <hyperlink ref="B7" r:id="rId1" display="apengineeringservicesgzb@gmail.com"/>
    <hyperlink ref="B9:J9" r:id="rId2" display="url :- www.apengineeringservices.in"/>
    <hyperlink ref="B7:J7" r:id="rId3" display="Email :- apengineeringservicesgzb@gmail.com"/>
    <hyperlink ref="B6:J6" location="Sheet1!A1" display="Phone: +91 7042102575 / +91 9106499042"/>
    <hyperlink ref="B8" r:id="rId4"/>
    <hyperlink ref="B8:J8" r:id="rId5" display="apesann1808@gmail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sqref="A1:XFD1048576"/>
    </sheetView>
  </sheetViews>
  <sheetFormatPr defaultRowHeight="15"/>
  <cols>
    <col min="4" max="4" width="18.5703125" customWidth="1"/>
    <col min="260" max="260" width="18.5703125" customWidth="1"/>
    <col min="516" max="516" width="18.5703125" customWidth="1"/>
    <col min="772" max="772" width="18.5703125" customWidth="1"/>
    <col min="1028" max="1028" width="18.5703125" customWidth="1"/>
    <col min="1284" max="1284" width="18.5703125" customWidth="1"/>
    <col min="1540" max="1540" width="18.5703125" customWidth="1"/>
    <col min="1796" max="1796" width="18.5703125" customWidth="1"/>
    <col min="2052" max="2052" width="18.5703125" customWidth="1"/>
    <col min="2308" max="2308" width="18.5703125" customWidth="1"/>
    <col min="2564" max="2564" width="18.5703125" customWidth="1"/>
    <col min="2820" max="2820" width="18.5703125" customWidth="1"/>
    <col min="3076" max="3076" width="18.5703125" customWidth="1"/>
    <col min="3332" max="3332" width="18.5703125" customWidth="1"/>
    <col min="3588" max="3588" width="18.5703125" customWidth="1"/>
    <col min="3844" max="3844" width="18.5703125" customWidth="1"/>
    <col min="4100" max="4100" width="18.5703125" customWidth="1"/>
    <col min="4356" max="4356" width="18.5703125" customWidth="1"/>
    <col min="4612" max="4612" width="18.5703125" customWidth="1"/>
    <col min="4868" max="4868" width="18.5703125" customWidth="1"/>
    <col min="5124" max="5124" width="18.5703125" customWidth="1"/>
    <col min="5380" max="5380" width="18.5703125" customWidth="1"/>
    <col min="5636" max="5636" width="18.5703125" customWidth="1"/>
    <col min="5892" max="5892" width="18.5703125" customWidth="1"/>
    <col min="6148" max="6148" width="18.5703125" customWidth="1"/>
    <col min="6404" max="6404" width="18.5703125" customWidth="1"/>
    <col min="6660" max="6660" width="18.5703125" customWidth="1"/>
    <col min="6916" max="6916" width="18.5703125" customWidth="1"/>
    <col min="7172" max="7172" width="18.5703125" customWidth="1"/>
    <col min="7428" max="7428" width="18.5703125" customWidth="1"/>
    <col min="7684" max="7684" width="18.5703125" customWidth="1"/>
    <col min="7940" max="7940" width="18.5703125" customWidth="1"/>
    <col min="8196" max="8196" width="18.5703125" customWidth="1"/>
    <col min="8452" max="8452" width="18.5703125" customWidth="1"/>
    <col min="8708" max="8708" width="18.5703125" customWidth="1"/>
    <col min="8964" max="8964" width="18.5703125" customWidth="1"/>
    <col min="9220" max="9220" width="18.5703125" customWidth="1"/>
    <col min="9476" max="9476" width="18.5703125" customWidth="1"/>
    <col min="9732" max="9732" width="18.5703125" customWidth="1"/>
    <col min="9988" max="9988" width="18.5703125" customWidth="1"/>
    <col min="10244" max="10244" width="18.5703125" customWidth="1"/>
    <col min="10500" max="10500" width="18.5703125" customWidth="1"/>
    <col min="10756" max="10756" width="18.5703125" customWidth="1"/>
    <col min="11012" max="11012" width="18.5703125" customWidth="1"/>
    <col min="11268" max="11268" width="18.5703125" customWidth="1"/>
    <col min="11524" max="11524" width="18.5703125" customWidth="1"/>
    <col min="11780" max="11780" width="18.5703125" customWidth="1"/>
    <col min="12036" max="12036" width="18.5703125" customWidth="1"/>
    <col min="12292" max="12292" width="18.5703125" customWidth="1"/>
    <col min="12548" max="12548" width="18.5703125" customWidth="1"/>
    <col min="12804" max="12804" width="18.5703125" customWidth="1"/>
    <col min="13060" max="13060" width="18.5703125" customWidth="1"/>
    <col min="13316" max="13316" width="18.5703125" customWidth="1"/>
    <col min="13572" max="13572" width="18.5703125" customWidth="1"/>
    <col min="13828" max="13828" width="18.5703125" customWidth="1"/>
    <col min="14084" max="14084" width="18.5703125" customWidth="1"/>
    <col min="14340" max="14340" width="18.5703125" customWidth="1"/>
    <col min="14596" max="14596" width="18.5703125" customWidth="1"/>
    <col min="14852" max="14852" width="18.5703125" customWidth="1"/>
    <col min="15108" max="15108" width="18.5703125" customWidth="1"/>
    <col min="15364" max="15364" width="18.5703125" customWidth="1"/>
    <col min="15620" max="15620" width="18.5703125" customWidth="1"/>
    <col min="15876" max="15876" width="18.5703125" customWidth="1"/>
    <col min="16132" max="16132" width="18.5703125" customWidth="1"/>
  </cols>
  <sheetData>
    <row r="1" spans="1:2">
      <c r="A1">
        <v>1</v>
      </c>
      <c r="B1">
        <v>2</v>
      </c>
    </row>
    <row r="2" spans="1:2">
      <c r="A2" t="s">
        <v>404</v>
      </c>
    </row>
    <row r="3" spans="1:2">
      <c r="A3">
        <v>35</v>
      </c>
      <c r="B3">
        <v>1.1599999999999999</v>
      </c>
    </row>
    <row r="4" spans="1:2">
      <c r="A4">
        <v>36</v>
      </c>
      <c r="B4">
        <v>1.1599999999999999</v>
      </c>
    </row>
    <row r="5" spans="1:2">
      <c r="A5">
        <v>37</v>
      </c>
      <c r="B5">
        <f>+(1.16-(0.14/34*(A5-36)))</f>
        <v>1.1558823529411764</v>
      </c>
    </row>
    <row r="6" spans="1:2">
      <c r="A6">
        <v>38</v>
      </c>
      <c r="B6">
        <f t="shared" ref="B6:B38" si="0">+(1.16-(0.14/34*(A6-36)))</f>
        <v>1.1517647058823528</v>
      </c>
    </row>
    <row r="7" spans="1:2">
      <c r="A7">
        <v>39</v>
      </c>
      <c r="B7">
        <f t="shared" si="0"/>
        <v>1.1476470588235292</v>
      </c>
    </row>
    <row r="8" spans="1:2">
      <c r="A8">
        <v>40</v>
      </c>
      <c r="B8">
        <f t="shared" si="0"/>
        <v>1.1435294117647059</v>
      </c>
    </row>
    <row r="9" spans="1:2">
      <c r="A9">
        <v>41</v>
      </c>
      <c r="B9">
        <f t="shared" si="0"/>
        <v>1.1394117647058823</v>
      </c>
    </row>
    <row r="10" spans="1:2">
      <c r="A10">
        <v>42</v>
      </c>
      <c r="B10">
        <f t="shared" si="0"/>
        <v>1.1352941176470588</v>
      </c>
    </row>
    <row r="11" spans="1:2">
      <c r="A11">
        <v>43</v>
      </c>
      <c r="B11">
        <f t="shared" si="0"/>
        <v>1.1311764705882352</v>
      </c>
    </row>
    <row r="12" spans="1:2">
      <c r="A12">
        <v>44</v>
      </c>
      <c r="B12">
        <f t="shared" si="0"/>
        <v>1.1270588235294117</v>
      </c>
    </row>
    <row r="13" spans="1:2">
      <c r="A13">
        <v>45</v>
      </c>
      <c r="B13">
        <f t="shared" si="0"/>
        <v>1.1229411764705881</v>
      </c>
    </row>
    <row r="14" spans="1:2">
      <c r="A14">
        <v>46</v>
      </c>
      <c r="B14">
        <f t="shared" si="0"/>
        <v>1.1188235294117646</v>
      </c>
    </row>
    <row r="15" spans="1:2">
      <c r="A15">
        <v>47</v>
      </c>
      <c r="B15">
        <f t="shared" si="0"/>
        <v>1.114705882352941</v>
      </c>
    </row>
    <row r="16" spans="1:2">
      <c r="A16">
        <v>48</v>
      </c>
      <c r="B16">
        <f t="shared" si="0"/>
        <v>1.1105882352941177</v>
      </c>
    </row>
    <row r="17" spans="1:2">
      <c r="A17">
        <v>49</v>
      </c>
      <c r="B17">
        <f t="shared" si="0"/>
        <v>1.1064705882352941</v>
      </c>
    </row>
    <row r="18" spans="1:2">
      <c r="A18">
        <v>50</v>
      </c>
      <c r="B18">
        <f t="shared" si="0"/>
        <v>1.1023529411764705</v>
      </c>
    </row>
    <row r="19" spans="1:2">
      <c r="A19">
        <v>51</v>
      </c>
      <c r="B19">
        <f t="shared" si="0"/>
        <v>1.098235294117647</v>
      </c>
    </row>
    <row r="20" spans="1:2">
      <c r="A20">
        <v>52</v>
      </c>
      <c r="B20">
        <f t="shared" si="0"/>
        <v>1.0941176470588234</v>
      </c>
    </row>
    <row r="21" spans="1:2">
      <c r="A21">
        <v>53</v>
      </c>
      <c r="B21">
        <f t="shared" si="0"/>
        <v>1.0899999999999999</v>
      </c>
    </row>
    <row r="22" spans="1:2">
      <c r="A22">
        <v>54</v>
      </c>
      <c r="B22">
        <f t="shared" si="0"/>
        <v>1.0858823529411763</v>
      </c>
    </row>
    <row r="23" spans="1:2">
      <c r="A23">
        <v>55</v>
      </c>
      <c r="B23">
        <f t="shared" si="0"/>
        <v>1.0817647058823527</v>
      </c>
    </row>
    <row r="24" spans="1:2">
      <c r="A24">
        <v>56</v>
      </c>
      <c r="B24">
        <f t="shared" si="0"/>
        <v>1.0776470588235294</v>
      </c>
    </row>
    <row r="25" spans="1:2">
      <c r="A25">
        <v>57</v>
      </c>
      <c r="B25">
        <f t="shared" si="0"/>
        <v>1.0735294117647058</v>
      </c>
    </row>
    <row r="26" spans="1:2">
      <c r="A26">
        <v>58</v>
      </c>
      <c r="B26">
        <f t="shared" si="0"/>
        <v>1.0694117647058823</v>
      </c>
    </row>
    <row r="27" spans="1:2">
      <c r="A27">
        <v>59</v>
      </c>
      <c r="B27">
        <f t="shared" si="0"/>
        <v>1.0652941176470587</v>
      </c>
    </row>
    <row r="28" spans="1:2">
      <c r="A28">
        <v>60</v>
      </c>
      <c r="B28">
        <f t="shared" si="0"/>
        <v>1.0611764705882352</v>
      </c>
    </row>
    <row r="29" spans="1:2">
      <c r="A29">
        <v>61</v>
      </c>
      <c r="B29">
        <f t="shared" si="0"/>
        <v>1.0570588235294116</v>
      </c>
    </row>
    <row r="30" spans="1:2">
      <c r="A30">
        <v>62</v>
      </c>
      <c r="B30">
        <f t="shared" si="0"/>
        <v>1.052941176470588</v>
      </c>
    </row>
    <row r="31" spans="1:2">
      <c r="A31">
        <v>63</v>
      </c>
      <c r="B31">
        <f t="shared" si="0"/>
        <v>1.0488235294117647</v>
      </c>
    </row>
    <row r="32" spans="1:2">
      <c r="A32">
        <v>64</v>
      </c>
      <c r="B32">
        <f t="shared" si="0"/>
        <v>1.0447058823529412</v>
      </c>
    </row>
    <row r="33" spans="1:5">
      <c r="A33">
        <v>65</v>
      </c>
      <c r="B33">
        <f t="shared" si="0"/>
        <v>1.0405882352941176</v>
      </c>
    </row>
    <row r="34" spans="1:5">
      <c r="A34">
        <v>66</v>
      </c>
      <c r="B34">
        <f t="shared" si="0"/>
        <v>1.036470588235294</v>
      </c>
    </row>
    <row r="35" spans="1:5">
      <c r="A35">
        <v>67</v>
      </c>
      <c r="B35">
        <f t="shared" si="0"/>
        <v>1.0323529411764705</v>
      </c>
    </row>
    <row r="36" spans="1:5">
      <c r="A36">
        <v>68</v>
      </c>
      <c r="B36">
        <f t="shared" si="0"/>
        <v>1.0282352941176469</v>
      </c>
    </row>
    <row r="37" spans="1:5">
      <c r="A37">
        <v>69</v>
      </c>
      <c r="B37">
        <f t="shared" si="0"/>
        <v>1.0241176470588234</v>
      </c>
    </row>
    <row r="38" spans="1:5">
      <c r="A38">
        <v>70</v>
      </c>
      <c r="B38">
        <f t="shared" si="0"/>
        <v>1.02</v>
      </c>
    </row>
    <row r="39" spans="1:5">
      <c r="A39">
        <v>71</v>
      </c>
      <c r="B39">
        <f>+(1.02-(0.052/20*(A39-70)))</f>
        <v>1.0174000000000001</v>
      </c>
    </row>
    <row r="40" spans="1:5">
      <c r="A40">
        <v>72</v>
      </c>
      <c r="B40">
        <f t="shared" ref="B40:B58" si="1">+(1.02-(0.052/20*(A40-70)))</f>
        <v>1.0147999999999999</v>
      </c>
    </row>
    <row r="41" spans="1:5">
      <c r="A41">
        <v>73</v>
      </c>
      <c r="B41">
        <f t="shared" si="1"/>
        <v>1.0122</v>
      </c>
    </row>
    <row r="42" spans="1:5">
      <c r="A42">
        <v>74</v>
      </c>
      <c r="B42">
        <f t="shared" si="1"/>
        <v>1.0096000000000001</v>
      </c>
    </row>
    <row r="43" spans="1:5">
      <c r="A43">
        <v>75</v>
      </c>
      <c r="B43">
        <f t="shared" si="1"/>
        <v>1.0070000000000001</v>
      </c>
    </row>
    <row r="44" spans="1:5">
      <c r="A44">
        <v>76</v>
      </c>
      <c r="B44">
        <f t="shared" si="1"/>
        <v>1.0044</v>
      </c>
    </row>
    <row r="45" spans="1:5">
      <c r="A45">
        <v>77</v>
      </c>
      <c r="B45">
        <f t="shared" si="1"/>
        <v>1.0018</v>
      </c>
    </row>
    <row r="46" spans="1:5">
      <c r="A46">
        <v>78</v>
      </c>
      <c r="B46">
        <f t="shared" si="1"/>
        <v>0.99919999999999998</v>
      </c>
    </row>
    <row r="47" spans="1:5">
      <c r="A47">
        <v>79</v>
      </c>
      <c r="B47">
        <f t="shared" si="1"/>
        <v>0.99660000000000004</v>
      </c>
      <c r="D47" t="s">
        <v>405</v>
      </c>
      <c r="E47">
        <f>wt_i</f>
        <v>32</v>
      </c>
    </row>
    <row r="48" spans="1:5">
      <c r="A48">
        <v>80</v>
      </c>
      <c r="B48">
        <f t="shared" si="1"/>
        <v>0.99399999999999999</v>
      </c>
      <c r="D48" t="s">
        <v>406</v>
      </c>
      <c r="E48">
        <f>wt_o</f>
        <v>40</v>
      </c>
    </row>
    <row r="49" spans="1:6">
      <c r="A49">
        <v>81</v>
      </c>
      <c r="B49">
        <f t="shared" si="1"/>
        <v>0.99140000000000006</v>
      </c>
      <c r="D49" t="s">
        <v>407</v>
      </c>
      <c r="E49">
        <f>+(E48-E47)/2</f>
        <v>4</v>
      </c>
      <c r="F49" t="s">
        <v>12</v>
      </c>
    </row>
    <row r="50" spans="1:6">
      <c r="A50">
        <v>82</v>
      </c>
      <c r="B50">
        <f t="shared" si="1"/>
        <v>0.98880000000000001</v>
      </c>
      <c r="E50">
        <f>(+E49*9/5)+32</f>
        <v>39.200000000000003</v>
      </c>
      <c r="F50" t="s">
        <v>10</v>
      </c>
    </row>
    <row r="51" spans="1:6">
      <c r="A51">
        <v>83</v>
      </c>
      <c r="B51">
        <f t="shared" si="1"/>
        <v>0.98619999999999997</v>
      </c>
      <c r="D51" t="s">
        <v>408</v>
      </c>
      <c r="E51">
        <f>VLOOKUP(E50,A3:B96,2)</f>
        <v>1.1476470588235292</v>
      </c>
    </row>
    <row r="52" spans="1:6">
      <c r="A52">
        <v>84</v>
      </c>
      <c r="B52">
        <f t="shared" si="1"/>
        <v>0.98360000000000003</v>
      </c>
    </row>
    <row r="53" spans="1:6">
      <c r="A53">
        <v>85</v>
      </c>
      <c r="B53">
        <f t="shared" si="1"/>
        <v>0.98099999999999998</v>
      </c>
    </row>
    <row r="54" spans="1:6">
      <c r="A54">
        <v>86</v>
      </c>
      <c r="B54">
        <f t="shared" si="1"/>
        <v>0.97840000000000005</v>
      </c>
    </row>
    <row r="55" spans="1:6">
      <c r="A55">
        <v>87</v>
      </c>
      <c r="B55">
        <f t="shared" si="1"/>
        <v>0.9758</v>
      </c>
    </row>
    <row r="56" spans="1:6">
      <c r="A56">
        <v>88</v>
      </c>
      <c r="B56">
        <f t="shared" si="1"/>
        <v>0.97320000000000007</v>
      </c>
    </row>
    <row r="57" spans="1:6">
      <c r="A57">
        <v>89</v>
      </c>
      <c r="B57">
        <f t="shared" si="1"/>
        <v>0.97060000000000002</v>
      </c>
    </row>
    <row r="58" spans="1:6">
      <c r="A58">
        <v>90</v>
      </c>
      <c r="B58">
        <f t="shared" si="1"/>
        <v>0.96799999999999997</v>
      </c>
    </row>
    <row r="59" spans="1:6">
      <c r="A59">
        <v>91</v>
      </c>
      <c r="B59">
        <f>+(0.968-(0.042/20*(A59-90)))</f>
        <v>0.96589999999999998</v>
      </c>
    </row>
    <row r="60" spans="1:6">
      <c r="A60">
        <v>92</v>
      </c>
      <c r="B60">
        <f t="shared" ref="B60:B77" si="2">+(0.968-(0.042/20*(A60-90)))</f>
        <v>0.96379999999999999</v>
      </c>
    </row>
    <row r="61" spans="1:6">
      <c r="A61">
        <v>93</v>
      </c>
      <c r="B61">
        <f t="shared" si="2"/>
        <v>0.9617</v>
      </c>
    </row>
    <row r="62" spans="1:6">
      <c r="A62">
        <v>94</v>
      </c>
      <c r="B62">
        <f t="shared" si="2"/>
        <v>0.95960000000000001</v>
      </c>
    </row>
    <row r="63" spans="1:6">
      <c r="A63">
        <v>95</v>
      </c>
      <c r="B63">
        <f t="shared" si="2"/>
        <v>0.95750000000000002</v>
      </c>
    </row>
    <row r="64" spans="1:6">
      <c r="A64">
        <v>96</v>
      </c>
      <c r="B64">
        <f t="shared" si="2"/>
        <v>0.95539999999999992</v>
      </c>
    </row>
    <row r="65" spans="1:2">
      <c r="A65">
        <v>97</v>
      </c>
      <c r="B65">
        <f t="shared" si="2"/>
        <v>0.95329999999999993</v>
      </c>
    </row>
    <row r="66" spans="1:2">
      <c r="A66">
        <v>98</v>
      </c>
      <c r="B66">
        <f t="shared" si="2"/>
        <v>0.95119999999999993</v>
      </c>
    </row>
    <row r="67" spans="1:2">
      <c r="A67">
        <v>99</v>
      </c>
      <c r="B67">
        <f t="shared" si="2"/>
        <v>0.94909999999999994</v>
      </c>
    </row>
    <row r="68" spans="1:2">
      <c r="A68">
        <v>100</v>
      </c>
      <c r="B68">
        <f t="shared" si="2"/>
        <v>0.94699999999999995</v>
      </c>
    </row>
    <row r="69" spans="1:2">
      <c r="A69">
        <v>101</v>
      </c>
      <c r="B69">
        <f t="shared" si="2"/>
        <v>0.94489999999999996</v>
      </c>
    </row>
    <row r="70" spans="1:2">
      <c r="A70">
        <v>102</v>
      </c>
      <c r="B70">
        <f t="shared" si="2"/>
        <v>0.94279999999999997</v>
      </c>
    </row>
    <row r="71" spans="1:2">
      <c r="A71">
        <v>103</v>
      </c>
      <c r="B71">
        <f t="shared" si="2"/>
        <v>0.94069999999999998</v>
      </c>
    </row>
    <row r="72" spans="1:2">
      <c r="A72">
        <v>104</v>
      </c>
      <c r="B72">
        <f t="shared" si="2"/>
        <v>0.93859999999999999</v>
      </c>
    </row>
    <row r="73" spans="1:2">
      <c r="A73">
        <v>105</v>
      </c>
      <c r="B73">
        <f t="shared" si="2"/>
        <v>0.9365</v>
      </c>
    </row>
    <row r="74" spans="1:2">
      <c r="A74">
        <v>106</v>
      </c>
      <c r="B74">
        <f t="shared" si="2"/>
        <v>0.93440000000000001</v>
      </c>
    </row>
    <row r="75" spans="1:2">
      <c r="A75">
        <v>107</v>
      </c>
      <c r="B75">
        <f t="shared" si="2"/>
        <v>0.93230000000000002</v>
      </c>
    </row>
    <row r="76" spans="1:2">
      <c r="A76">
        <v>108</v>
      </c>
      <c r="B76">
        <f t="shared" si="2"/>
        <v>0.93019999999999992</v>
      </c>
    </row>
    <row r="77" spans="1:2">
      <c r="A77">
        <v>109</v>
      </c>
      <c r="B77">
        <f t="shared" si="2"/>
        <v>0.92809999999999993</v>
      </c>
    </row>
    <row r="78" spans="1:2">
      <c r="A78">
        <v>110</v>
      </c>
      <c r="B78">
        <v>0.92649999999999999</v>
      </c>
    </row>
    <row r="79" spans="1:2">
      <c r="A79">
        <v>111</v>
      </c>
      <c r="B79">
        <v>0.92500000000000004</v>
      </c>
    </row>
    <row r="80" spans="1:2">
      <c r="A80">
        <v>112</v>
      </c>
      <c r="B80">
        <v>0.92400000000000004</v>
      </c>
    </row>
    <row r="81" spans="1:2">
      <c r="A81">
        <v>113</v>
      </c>
      <c r="B81">
        <v>0.92300000000000004</v>
      </c>
    </row>
    <row r="82" spans="1:2">
      <c r="A82">
        <v>114</v>
      </c>
      <c r="B82">
        <v>0.92</v>
      </c>
    </row>
    <row r="83" spans="1:2">
      <c r="A83">
        <v>115</v>
      </c>
      <c r="B83">
        <v>0.91859999999999997</v>
      </c>
    </row>
    <row r="84" spans="1:2">
      <c r="A84">
        <v>116</v>
      </c>
      <c r="B84">
        <v>0.9173</v>
      </c>
    </row>
    <row r="85" spans="1:2">
      <c r="A85">
        <v>117</v>
      </c>
      <c r="B85">
        <v>0.91600000000000004</v>
      </c>
    </row>
    <row r="86" spans="1:2">
      <c r="A86">
        <v>118</v>
      </c>
      <c r="B86">
        <v>0.91459999999999997</v>
      </c>
    </row>
    <row r="87" spans="1:2">
      <c r="A87">
        <v>119</v>
      </c>
      <c r="B87">
        <v>0.9133</v>
      </c>
    </row>
    <row r="88" spans="1:2">
      <c r="A88">
        <v>120</v>
      </c>
      <c r="B88">
        <v>0.91200000000000003</v>
      </c>
    </row>
    <row r="89" spans="1:2">
      <c r="A89">
        <v>121</v>
      </c>
      <c r="B89">
        <v>0.91100000000000003</v>
      </c>
    </row>
    <row r="90" spans="1:2">
      <c r="A90">
        <v>122</v>
      </c>
      <c r="B90">
        <v>0.90949999999999998</v>
      </c>
    </row>
    <row r="91" spans="1:2">
      <c r="A91">
        <v>123</v>
      </c>
      <c r="B91">
        <v>0.90849999999999997</v>
      </c>
    </row>
    <row r="92" spans="1:2">
      <c r="A92">
        <v>124</v>
      </c>
      <c r="B92">
        <v>0.90800000000000003</v>
      </c>
    </row>
    <row r="93" spans="1:2">
      <c r="A93">
        <v>125</v>
      </c>
      <c r="B93">
        <v>0.90749999999999997</v>
      </c>
    </row>
    <row r="94" spans="1:2">
      <c r="A94">
        <v>126</v>
      </c>
      <c r="B94">
        <v>0.90700000000000003</v>
      </c>
    </row>
    <row r="95" spans="1:2">
      <c r="A95">
        <v>127</v>
      </c>
      <c r="B95">
        <v>0.90649999999999997</v>
      </c>
    </row>
    <row r="96" spans="1:2">
      <c r="A96">
        <v>128</v>
      </c>
      <c r="B96">
        <v>0.90600000000000003</v>
      </c>
    </row>
  </sheetData>
  <sheetProtection algorithmName="SHA-512" hashValue="a94YTcLnIBl7Da1sGxTHqReQ+2SXXe/Zf+Q1TPSvkdkix7X+slcEzqU+/YLL7OhEbxM7E2RWDlF9qtqdbuv0rg==" saltValue="dCy5VmZAwHNS9c7b0AHtx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J20" sqref="J20"/>
    </sheetView>
  </sheetViews>
  <sheetFormatPr defaultRowHeight="15"/>
  <cols>
    <col min="2" max="2" width="11" customWidth="1"/>
    <col min="258" max="258" width="11" customWidth="1"/>
    <col min="514" max="514" width="11" customWidth="1"/>
    <col min="770" max="770" width="11" customWidth="1"/>
    <col min="1026" max="1026" width="11" customWidth="1"/>
    <col min="1282" max="1282" width="11" customWidth="1"/>
    <col min="1538" max="1538" width="11" customWidth="1"/>
    <col min="1794" max="1794" width="11" customWidth="1"/>
    <col min="2050" max="2050" width="11" customWidth="1"/>
    <col min="2306" max="2306" width="11" customWidth="1"/>
    <col min="2562" max="2562" width="11" customWidth="1"/>
    <col min="2818" max="2818" width="11" customWidth="1"/>
    <col min="3074" max="3074" width="11" customWidth="1"/>
    <col min="3330" max="3330" width="11" customWidth="1"/>
    <col min="3586" max="3586" width="11" customWidth="1"/>
    <col min="3842" max="3842" width="11" customWidth="1"/>
    <col min="4098" max="4098" width="11" customWidth="1"/>
    <col min="4354" max="4354" width="11" customWidth="1"/>
    <col min="4610" max="4610" width="11" customWidth="1"/>
    <col min="4866" max="4866" width="11" customWidth="1"/>
    <col min="5122" max="5122" width="11" customWidth="1"/>
    <col min="5378" max="5378" width="11" customWidth="1"/>
    <col min="5634" max="5634" width="11" customWidth="1"/>
    <col min="5890" max="5890" width="11" customWidth="1"/>
    <col min="6146" max="6146" width="11" customWidth="1"/>
    <col min="6402" max="6402" width="11" customWidth="1"/>
    <col min="6658" max="6658" width="11" customWidth="1"/>
    <col min="6914" max="6914" width="11" customWidth="1"/>
    <col min="7170" max="7170" width="11" customWidth="1"/>
    <col min="7426" max="7426" width="11" customWidth="1"/>
    <col min="7682" max="7682" width="11" customWidth="1"/>
    <col min="7938" max="7938" width="11" customWidth="1"/>
    <col min="8194" max="8194" width="11" customWidth="1"/>
    <col min="8450" max="8450" width="11" customWidth="1"/>
    <col min="8706" max="8706" width="11" customWidth="1"/>
    <col min="8962" max="8962" width="11" customWidth="1"/>
    <col min="9218" max="9218" width="11" customWidth="1"/>
    <col min="9474" max="9474" width="11" customWidth="1"/>
    <col min="9730" max="9730" width="11" customWidth="1"/>
    <col min="9986" max="9986" width="11" customWidth="1"/>
    <col min="10242" max="10242" width="11" customWidth="1"/>
    <col min="10498" max="10498" width="11" customWidth="1"/>
    <col min="10754" max="10754" width="11" customWidth="1"/>
    <col min="11010" max="11010" width="11" customWidth="1"/>
    <col min="11266" max="11266" width="11" customWidth="1"/>
    <col min="11522" max="11522" width="11" customWidth="1"/>
    <col min="11778" max="11778" width="11" customWidth="1"/>
    <col min="12034" max="12034" width="11" customWidth="1"/>
    <col min="12290" max="12290" width="11" customWidth="1"/>
    <col min="12546" max="12546" width="11" customWidth="1"/>
    <col min="12802" max="12802" width="11" customWidth="1"/>
    <col min="13058" max="13058" width="11" customWidth="1"/>
    <col min="13314" max="13314" width="11" customWidth="1"/>
    <col min="13570" max="13570" width="11" customWidth="1"/>
    <col min="13826" max="13826" width="11" customWidth="1"/>
    <col min="14082" max="14082" width="11" customWidth="1"/>
    <col min="14338" max="14338" width="11" customWidth="1"/>
    <col min="14594" max="14594" width="11" customWidth="1"/>
    <col min="14850" max="14850" width="11" customWidth="1"/>
    <col min="15106" max="15106" width="11" customWidth="1"/>
    <col min="15362" max="15362" width="11" customWidth="1"/>
    <col min="15618" max="15618" width="11" customWidth="1"/>
    <col min="15874" max="15874" width="11" customWidth="1"/>
    <col min="16130" max="16130" width="11" customWidth="1"/>
  </cols>
  <sheetData>
    <row r="1" spans="1:14" ht="15.75" thickBot="1">
      <c r="B1">
        <v>1</v>
      </c>
      <c r="C1">
        <v>2</v>
      </c>
      <c r="D1">
        <v>3</v>
      </c>
      <c r="F1">
        <v>1</v>
      </c>
      <c r="G1">
        <v>2</v>
      </c>
      <c r="H1">
        <v>3</v>
      </c>
      <c r="J1">
        <v>1</v>
      </c>
      <c r="K1">
        <v>2</v>
      </c>
      <c r="L1">
        <v>3</v>
      </c>
    </row>
    <row r="2" spans="1:14">
      <c r="B2" s="89"/>
      <c r="C2" s="74"/>
      <c r="D2" s="75"/>
      <c r="E2" s="74"/>
      <c r="F2" s="89"/>
      <c r="G2" s="74"/>
      <c r="H2" s="75"/>
      <c r="I2" s="74"/>
      <c r="J2" s="89"/>
      <c r="K2" s="74"/>
      <c r="L2" s="75"/>
    </row>
    <row r="3" spans="1:14">
      <c r="A3" t="s">
        <v>159</v>
      </c>
      <c r="B3" s="46" t="s">
        <v>77</v>
      </c>
      <c r="C3" s="46" t="s">
        <v>81</v>
      </c>
      <c r="D3" s="46" t="s">
        <v>83</v>
      </c>
      <c r="E3" s="46"/>
      <c r="F3" s="46" t="s">
        <v>77</v>
      </c>
      <c r="G3" s="46" t="s">
        <v>81</v>
      </c>
      <c r="H3" s="46" t="s">
        <v>83</v>
      </c>
      <c r="I3" s="46"/>
      <c r="J3" s="46" t="s">
        <v>77</v>
      </c>
      <c r="K3" s="46" t="s">
        <v>81</v>
      </c>
      <c r="L3" s="46" t="s">
        <v>83</v>
      </c>
    </row>
    <row r="4" spans="1:14">
      <c r="A4">
        <v>2</v>
      </c>
      <c r="B4">
        <v>0.08</v>
      </c>
      <c r="C4">
        <v>0.08</v>
      </c>
      <c r="D4">
        <v>0.02</v>
      </c>
      <c r="E4">
        <v>2</v>
      </c>
      <c r="F4">
        <v>0.16</v>
      </c>
      <c r="G4">
        <v>0.08</v>
      </c>
      <c r="H4">
        <v>0.04</v>
      </c>
      <c r="I4">
        <v>2</v>
      </c>
      <c r="J4">
        <v>0.24</v>
      </c>
      <c r="K4">
        <v>0.06</v>
      </c>
      <c r="L4">
        <v>0.04</v>
      </c>
      <c r="N4" t="s">
        <v>409</v>
      </c>
    </row>
    <row r="5" spans="1:14">
      <c r="A5">
        <v>3</v>
      </c>
      <c r="B5">
        <v>0.16</v>
      </c>
      <c r="C5">
        <v>0.14000000000000001</v>
      </c>
      <c r="D5">
        <v>0.04</v>
      </c>
      <c r="E5">
        <v>3</v>
      </c>
      <c r="F5">
        <v>0.32</v>
      </c>
      <c r="G5">
        <v>0.16</v>
      </c>
      <c r="H5">
        <v>0.08</v>
      </c>
      <c r="I5">
        <v>3</v>
      </c>
      <c r="J5">
        <v>0.48</v>
      </c>
      <c r="K5">
        <v>0.14000000000000001</v>
      </c>
      <c r="L5">
        <v>0.1</v>
      </c>
      <c r="N5" t="s">
        <v>410</v>
      </c>
    </row>
    <row r="6" spans="1:14">
      <c r="A6">
        <v>4</v>
      </c>
      <c r="B6">
        <v>0.28000000000000003</v>
      </c>
      <c r="C6">
        <v>0.24</v>
      </c>
      <c r="D6">
        <v>0.08</v>
      </c>
      <c r="E6">
        <v>4</v>
      </c>
      <c r="F6">
        <v>0.56000000000000005</v>
      </c>
      <c r="G6">
        <v>0.24</v>
      </c>
      <c r="H6">
        <v>0.12</v>
      </c>
      <c r="I6">
        <v>4</v>
      </c>
      <c r="J6">
        <v>0.84</v>
      </c>
      <c r="K6">
        <v>0.24</v>
      </c>
      <c r="L6">
        <v>0.17</v>
      </c>
      <c r="N6" t="s">
        <v>411</v>
      </c>
    </row>
    <row r="7" spans="1:14">
      <c r="A7">
        <v>5</v>
      </c>
      <c r="B7">
        <v>0.46</v>
      </c>
      <c r="C7">
        <v>0.4</v>
      </c>
      <c r="D7">
        <v>0.12</v>
      </c>
      <c r="E7">
        <v>5</v>
      </c>
      <c r="F7">
        <v>0.88</v>
      </c>
      <c r="G7">
        <v>0.4</v>
      </c>
      <c r="H7">
        <v>0.2</v>
      </c>
      <c r="I7">
        <v>5</v>
      </c>
      <c r="J7">
        <v>1.32</v>
      </c>
      <c r="K7">
        <v>0.38</v>
      </c>
      <c r="L7">
        <v>0.26</v>
      </c>
    </row>
    <row r="8" spans="1:14">
      <c r="A8">
        <v>6</v>
      </c>
      <c r="B8">
        <v>0.64</v>
      </c>
      <c r="C8">
        <v>0.56000000000000005</v>
      </c>
      <c r="D8">
        <v>0.16</v>
      </c>
      <c r="E8">
        <v>6</v>
      </c>
      <c r="F8">
        <v>1.28</v>
      </c>
      <c r="G8">
        <v>1.56</v>
      </c>
      <c r="H8">
        <v>0.28000000000000003</v>
      </c>
      <c r="I8">
        <v>6</v>
      </c>
      <c r="J8">
        <v>1.92</v>
      </c>
      <c r="K8">
        <v>0.54</v>
      </c>
      <c r="L8">
        <v>0.4</v>
      </c>
    </row>
    <row r="9" spans="1:14">
      <c r="A9">
        <v>7</v>
      </c>
      <c r="B9">
        <v>0.86</v>
      </c>
      <c r="C9">
        <v>0.76</v>
      </c>
      <c r="D9">
        <v>1.02</v>
      </c>
      <c r="E9">
        <v>7</v>
      </c>
      <c r="F9">
        <v>1.72</v>
      </c>
      <c r="G9">
        <v>0.76</v>
      </c>
      <c r="H9">
        <v>0.38</v>
      </c>
      <c r="I9">
        <v>7</v>
      </c>
      <c r="J9">
        <v>2.68</v>
      </c>
      <c r="K9">
        <v>0.74</v>
      </c>
      <c r="L9">
        <v>0.52</v>
      </c>
    </row>
    <row r="10" spans="1:14">
      <c r="A10">
        <v>8</v>
      </c>
      <c r="B10">
        <v>1.1399999999999999</v>
      </c>
      <c r="C10">
        <v>1</v>
      </c>
      <c r="D10">
        <v>0.3</v>
      </c>
      <c r="E10">
        <v>8</v>
      </c>
      <c r="F10">
        <v>2.2799999999999998</v>
      </c>
      <c r="G10">
        <v>1</v>
      </c>
      <c r="H10">
        <v>0.5</v>
      </c>
      <c r="I10">
        <v>8</v>
      </c>
      <c r="J10">
        <v>3.36</v>
      </c>
      <c r="K10">
        <v>0.98</v>
      </c>
      <c r="L10">
        <v>0.68</v>
      </c>
    </row>
    <row r="11" spans="1:14">
      <c r="A11">
        <v>9</v>
      </c>
      <c r="B11">
        <v>1.44</v>
      </c>
      <c r="C11">
        <v>1.26</v>
      </c>
      <c r="D11">
        <v>0.36</v>
      </c>
      <c r="E11">
        <v>9</v>
      </c>
      <c r="F11">
        <v>2.88</v>
      </c>
      <c r="G11">
        <v>1.24</v>
      </c>
      <c r="H11">
        <v>0.62</v>
      </c>
      <c r="I11">
        <v>9</v>
      </c>
      <c r="J11">
        <v>4.28</v>
      </c>
      <c r="K11">
        <v>1.24</v>
      </c>
      <c r="L11">
        <v>0.88</v>
      </c>
    </row>
    <row r="12" spans="1:14">
      <c r="A12">
        <v>10</v>
      </c>
      <c r="B12">
        <v>1.76</v>
      </c>
      <c r="C12">
        <v>1.54</v>
      </c>
      <c r="D12">
        <v>0.46</v>
      </c>
      <c r="E12">
        <v>10</v>
      </c>
      <c r="F12">
        <v>3.56</v>
      </c>
      <c r="G12">
        <v>1.56</v>
      </c>
      <c r="H12">
        <v>0.78</v>
      </c>
      <c r="I12">
        <v>10</v>
      </c>
      <c r="J12">
        <v>5.28</v>
      </c>
      <c r="K12">
        <v>1.52</v>
      </c>
      <c r="L12">
        <v>1.08</v>
      </c>
    </row>
    <row r="13" spans="1:14">
      <c r="A13">
        <v>11</v>
      </c>
      <c r="B13">
        <v>2.14</v>
      </c>
      <c r="C13">
        <v>1.88</v>
      </c>
      <c r="D13">
        <v>0.56000000000000005</v>
      </c>
      <c r="E13">
        <v>11</v>
      </c>
      <c r="F13">
        <v>4.28</v>
      </c>
      <c r="G13">
        <v>1.88</v>
      </c>
      <c r="H13">
        <v>0.94</v>
      </c>
      <c r="I13">
        <v>11</v>
      </c>
      <c r="J13">
        <v>6.4</v>
      </c>
      <c r="K13">
        <v>1.84</v>
      </c>
      <c r="L13">
        <v>1.3</v>
      </c>
    </row>
    <row r="14" spans="1:14">
      <c r="A14">
        <v>12</v>
      </c>
      <c r="B14">
        <v>2.54</v>
      </c>
      <c r="C14">
        <v>2.2200000000000002</v>
      </c>
      <c r="D14">
        <v>0.68</v>
      </c>
      <c r="E14">
        <v>12</v>
      </c>
      <c r="F14">
        <v>5.12</v>
      </c>
      <c r="G14">
        <v>2.2000000000000002</v>
      </c>
      <c r="H14">
        <v>1.1000000000000001</v>
      </c>
      <c r="I14">
        <v>12</v>
      </c>
      <c r="J14">
        <v>7.6</v>
      </c>
      <c r="K14">
        <v>2.2000000000000002</v>
      </c>
      <c r="L14">
        <v>1.56</v>
      </c>
    </row>
    <row r="15" spans="1:14">
      <c r="A15">
        <v>13</v>
      </c>
      <c r="C15">
        <v>2.6</v>
      </c>
      <c r="D15">
        <v>0.78</v>
      </c>
      <c r="E15">
        <v>13</v>
      </c>
      <c r="G15">
        <v>2.6</v>
      </c>
      <c r="H15">
        <v>1.3</v>
      </c>
      <c r="I15">
        <v>13</v>
      </c>
      <c r="K15">
        <v>2.6</v>
      </c>
      <c r="L15">
        <v>1.82</v>
      </c>
    </row>
    <row r="16" spans="1:14">
      <c r="A16">
        <v>14</v>
      </c>
      <c r="C16">
        <v>3.02</v>
      </c>
      <c r="D16">
        <v>0.90200000000000002</v>
      </c>
      <c r="E16">
        <v>14</v>
      </c>
      <c r="G16">
        <v>3.04</v>
      </c>
      <c r="H16">
        <v>1.52</v>
      </c>
      <c r="I16">
        <v>14</v>
      </c>
      <c r="K16">
        <v>3</v>
      </c>
      <c r="L16">
        <v>2.1</v>
      </c>
    </row>
    <row r="17" spans="1:12">
      <c r="A17">
        <v>15</v>
      </c>
      <c r="C17">
        <v>3.44</v>
      </c>
      <c r="D17">
        <v>1.02</v>
      </c>
      <c r="E17">
        <v>15</v>
      </c>
      <c r="G17">
        <v>3.48</v>
      </c>
      <c r="H17">
        <v>1.74</v>
      </c>
      <c r="I17">
        <v>15</v>
      </c>
      <c r="K17">
        <v>3.42</v>
      </c>
      <c r="L17">
        <v>2.42</v>
      </c>
    </row>
    <row r="28" spans="1:12">
      <c r="C28" t="s">
        <v>412</v>
      </c>
      <c r="F28">
        <f>w_pass</f>
        <v>2</v>
      </c>
    </row>
    <row r="29" spans="1:12">
      <c r="C29" t="s">
        <v>15</v>
      </c>
      <c r="F29">
        <f>Vw</f>
        <v>6</v>
      </c>
      <c r="G29" t="s">
        <v>159</v>
      </c>
    </row>
    <row r="31" spans="1:12">
      <c r="C31" t="s">
        <v>413</v>
      </c>
      <c r="F31">
        <f>VLOOKUP(F29,A4:D17,2)</f>
        <v>0.64</v>
      </c>
      <c r="G31" t="s">
        <v>243</v>
      </c>
    </row>
    <row r="32" spans="1:12">
      <c r="B32" t="s">
        <v>414</v>
      </c>
      <c r="C32" t="s">
        <v>415</v>
      </c>
      <c r="F32">
        <f>VLOOKUP(F29,A5:D18,3)</f>
        <v>0.56000000000000005</v>
      </c>
      <c r="G32" t="s">
        <v>243</v>
      </c>
    </row>
    <row r="33" spans="2:7">
      <c r="C33" t="s">
        <v>416</v>
      </c>
      <c r="F33">
        <f>VLOOKUP(F29,A6:D19,4)</f>
        <v>0.16</v>
      </c>
      <c r="G33" t="s">
        <v>243</v>
      </c>
    </row>
    <row r="34" spans="2:7">
      <c r="C34" t="s">
        <v>417</v>
      </c>
      <c r="F34">
        <f>SUM(F31:F33)</f>
        <v>1.36</v>
      </c>
      <c r="G34" t="s">
        <v>243</v>
      </c>
    </row>
    <row r="37" spans="2:7">
      <c r="C37" t="s">
        <v>413</v>
      </c>
      <c r="F37">
        <f>VLOOKUP(F29,E4:H17,2)</f>
        <v>1.28</v>
      </c>
      <c r="G37" t="s">
        <v>243</v>
      </c>
    </row>
    <row r="38" spans="2:7">
      <c r="B38" t="s">
        <v>418</v>
      </c>
      <c r="C38" t="s">
        <v>415</v>
      </c>
      <c r="F38">
        <f>VLOOKUP(F29,E5:H18,3)</f>
        <v>1.56</v>
      </c>
      <c r="G38" t="s">
        <v>243</v>
      </c>
    </row>
    <row r="39" spans="2:7">
      <c r="C39" t="s">
        <v>416</v>
      </c>
      <c r="F39">
        <f>VLOOKUP(F29,E6:H19,4)</f>
        <v>0.28000000000000003</v>
      </c>
      <c r="G39" t="s">
        <v>243</v>
      </c>
    </row>
    <row r="40" spans="2:7">
      <c r="C40" t="s">
        <v>417</v>
      </c>
      <c r="F40">
        <f>SUM(F37:F39)</f>
        <v>3.12</v>
      </c>
      <c r="G40" t="s">
        <v>243</v>
      </c>
    </row>
    <row r="43" spans="2:7">
      <c r="C43" t="s">
        <v>413</v>
      </c>
      <c r="F43">
        <f>VLOOKUP(F29,I4:L17,2)</f>
        <v>1.92</v>
      </c>
      <c r="G43" t="s">
        <v>243</v>
      </c>
    </row>
    <row r="44" spans="2:7">
      <c r="B44" t="s">
        <v>419</v>
      </c>
      <c r="C44" t="s">
        <v>415</v>
      </c>
      <c r="F44">
        <f>VLOOKUP(F29,I5:L18,3)</f>
        <v>0.54</v>
      </c>
      <c r="G44" t="s">
        <v>243</v>
      </c>
    </row>
    <row r="45" spans="2:7">
      <c r="C45" t="s">
        <v>416</v>
      </c>
      <c r="F45">
        <f>VLOOKUP(F29,I6:L19,4)</f>
        <v>0.4</v>
      </c>
      <c r="G45" t="s">
        <v>243</v>
      </c>
    </row>
    <row r="46" spans="2:7">
      <c r="C46" t="s">
        <v>417</v>
      </c>
      <c r="F46">
        <f>SUM(F43:F45)</f>
        <v>2.86</v>
      </c>
      <c r="G46" t="s">
        <v>243</v>
      </c>
    </row>
    <row r="49" spans="3:7">
      <c r="C49" t="s">
        <v>420</v>
      </c>
      <c r="F49">
        <f>IF(F28=1,F34,(IF(F28=2,F40,F46)))</f>
        <v>3.12</v>
      </c>
      <c r="G49" t="s">
        <v>243</v>
      </c>
    </row>
  </sheetData>
  <sheetProtection algorithmName="SHA-512" hashValue="MnYsHvX+iLybDG1vbHhb6oPKK/V1lHr5PG4UDA68tnWzHEzBoao2v7YBwyCla95tgMUiiZxCTAS1uucA87RJgw==" saltValue="g59I8DtytTGyA+RZ9GXw6w==" spinCount="100000" sheet="1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6" workbookViewId="0">
      <selection activeCell="C11" sqref="C11"/>
    </sheetView>
  </sheetViews>
  <sheetFormatPr defaultRowHeight="15"/>
  <cols>
    <col min="1" max="1" width="4.140625" customWidth="1"/>
    <col min="2" max="2" width="30" customWidth="1"/>
    <col min="6" max="6" width="26.42578125" customWidth="1"/>
    <col min="257" max="257" width="4.140625" customWidth="1"/>
    <col min="258" max="258" width="30" customWidth="1"/>
    <col min="262" max="262" width="26.42578125" customWidth="1"/>
    <col min="513" max="513" width="4.140625" customWidth="1"/>
    <col min="514" max="514" width="30" customWidth="1"/>
    <col min="518" max="518" width="26.42578125" customWidth="1"/>
    <col min="769" max="769" width="4.140625" customWidth="1"/>
    <col min="770" max="770" width="30" customWidth="1"/>
    <col min="774" max="774" width="26.42578125" customWidth="1"/>
    <col min="1025" max="1025" width="4.140625" customWidth="1"/>
    <col min="1026" max="1026" width="30" customWidth="1"/>
    <col min="1030" max="1030" width="26.42578125" customWidth="1"/>
    <col min="1281" max="1281" width="4.140625" customWidth="1"/>
    <col min="1282" max="1282" width="30" customWidth="1"/>
    <col min="1286" max="1286" width="26.42578125" customWidth="1"/>
    <col min="1537" max="1537" width="4.140625" customWidth="1"/>
    <col min="1538" max="1538" width="30" customWidth="1"/>
    <col min="1542" max="1542" width="26.42578125" customWidth="1"/>
    <col min="1793" max="1793" width="4.140625" customWidth="1"/>
    <col min="1794" max="1794" width="30" customWidth="1"/>
    <col min="1798" max="1798" width="26.42578125" customWidth="1"/>
    <col min="2049" max="2049" width="4.140625" customWidth="1"/>
    <col min="2050" max="2050" width="30" customWidth="1"/>
    <col min="2054" max="2054" width="26.42578125" customWidth="1"/>
    <col min="2305" max="2305" width="4.140625" customWidth="1"/>
    <col min="2306" max="2306" width="30" customWidth="1"/>
    <col min="2310" max="2310" width="26.42578125" customWidth="1"/>
    <col min="2561" max="2561" width="4.140625" customWidth="1"/>
    <col min="2562" max="2562" width="30" customWidth="1"/>
    <col min="2566" max="2566" width="26.42578125" customWidth="1"/>
    <col min="2817" max="2817" width="4.140625" customWidth="1"/>
    <col min="2818" max="2818" width="30" customWidth="1"/>
    <col min="2822" max="2822" width="26.42578125" customWidth="1"/>
    <col min="3073" max="3073" width="4.140625" customWidth="1"/>
    <col min="3074" max="3074" width="30" customWidth="1"/>
    <col min="3078" max="3078" width="26.42578125" customWidth="1"/>
    <col min="3329" max="3329" width="4.140625" customWidth="1"/>
    <col min="3330" max="3330" width="30" customWidth="1"/>
    <col min="3334" max="3334" width="26.42578125" customWidth="1"/>
    <col min="3585" max="3585" width="4.140625" customWidth="1"/>
    <col min="3586" max="3586" width="30" customWidth="1"/>
    <col min="3590" max="3590" width="26.42578125" customWidth="1"/>
    <col min="3841" max="3841" width="4.140625" customWidth="1"/>
    <col min="3842" max="3842" width="30" customWidth="1"/>
    <col min="3846" max="3846" width="26.42578125" customWidth="1"/>
    <col min="4097" max="4097" width="4.140625" customWidth="1"/>
    <col min="4098" max="4098" width="30" customWidth="1"/>
    <col min="4102" max="4102" width="26.42578125" customWidth="1"/>
    <col min="4353" max="4353" width="4.140625" customWidth="1"/>
    <col min="4354" max="4354" width="30" customWidth="1"/>
    <col min="4358" max="4358" width="26.42578125" customWidth="1"/>
    <col min="4609" max="4609" width="4.140625" customWidth="1"/>
    <col min="4610" max="4610" width="30" customWidth="1"/>
    <col min="4614" max="4614" width="26.42578125" customWidth="1"/>
    <col min="4865" max="4865" width="4.140625" customWidth="1"/>
    <col min="4866" max="4866" width="30" customWidth="1"/>
    <col min="4870" max="4870" width="26.42578125" customWidth="1"/>
    <col min="5121" max="5121" width="4.140625" customWidth="1"/>
    <col min="5122" max="5122" width="30" customWidth="1"/>
    <col min="5126" max="5126" width="26.42578125" customWidth="1"/>
    <col min="5377" max="5377" width="4.140625" customWidth="1"/>
    <col min="5378" max="5378" width="30" customWidth="1"/>
    <col min="5382" max="5382" width="26.42578125" customWidth="1"/>
    <col min="5633" max="5633" width="4.140625" customWidth="1"/>
    <col min="5634" max="5634" width="30" customWidth="1"/>
    <col min="5638" max="5638" width="26.42578125" customWidth="1"/>
    <col min="5889" max="5889" width="4.140625" customWidth="1"/>
    <col min="5890" max="5890" width="30" customWidth="1"/>
    <col min="5894" max="5894" width="26.42578125" customWidth="1"/>
    <col min="6145" max="6145" width="4.140625" customWidth="1"/>
    <col min="6146" max="6146" width="30" customWidth="1"/>
    <col min="6150" max="6150" width="26.42578125" customWidth="1"/>
    <col min="6401" max="6401" width="4.140625" customWidth="1"/>
    <col min="6402" max="6402" width="30" customWidth="1"/>
    <col min="6406" max="6406" width="26.42578125" customWidth="1"/>
    <col min="6657" max="6657" width="4.140625" customWidth="1"/>
    <col min="6658" max="6658" width="30" customWidth="1"/>
    <col min="6662" max="6662" width="26.42578125" customWidth="1"/>
    <col min="6913" max="6913" width="4.140625" customWidth="1"/>
    <col min="6914" max="6914" width="30" customWidth="1"/>
    <col min="6918" max="6918" width="26.42578125" customWidth="1"/>
    <col min="7169" max="7169" width="4.140625" customWidth="1"/>
    <col min="7170" max="7170" width="30" customWidth="1"/>
    <col min="7174" max="7174" width="26.42578125" customWidth="1"/>
    <col min="7425" max="7425" width="4.140625" customWidth="1"/>
    <col min="7426" max="7426" width="30" customWidth="1"/>
    <col min="7430" max="7430" width="26.42578125" customWidth="1"/>
    <col min="7681" max="7681" width="4.140625" customWidth="1"/>
    <col min="7682" max="7682" width="30" customWidth="1"/>
    <col min="7686" max="7686" width="26.42578125" customWidth="1"/>
    <col min="7937" max="7937" width="4.140625" customWidth="1"/>
    <col min="7938" max="7938" width="30" customWidth="1"/>
    <col min="7942" max="7942" width="26.42578125" customWidth="1"/>
    <col min="8193" max="8193" width="4.140625" customWidth="1"/>
    <col min="8194" max="8194" width="30" customWidth="1"/>
    <col min="8198" max="8198" width="26.42578125" customWidth="1"/>
    <col min="8449" max="8449" width="4.140625" customWidth="1"/>
    <col min="8450" max="8450" width="30" customWidth="1"/>
    <col min="8454" max="8454" width="26.42578125" customWidth="1"/>
    <col min="8705" max="8705" width="4.140625" customWidth="1"/>
    <col min="8706" max="8706" width="30" customWidth="1"/>
    <col min="8710" max="8710" width="26.42578125" customWidth="1"/>
    <col min="8961" max="8961" width="4.140625" customWidth="1"/>
    <col min="8962" max="8962" width="30" customWidth="1"/>
    <col min="8966" max="8966" width="26.42578125" customWidth="1"/>
    <col min="9217" max="9217" width="4.140625" customWidth="1"/>
    <col min="9218" max="9218" width="30" customWidth="1"/>
    <col min="9222" max="9222" width="26.42578125" customWidth="1"/>
    <col min="9473" max="9473" width="4.140625" customWidth="1"/>
    <col min="9474" max="9474" width="30" customWidth="1"/>
    <col min="9478" max="9478" width="26.42578125" customWidth="1"/>
    <col min="9729" max="9729" width="4.140625" customWidth="1"/>
    <col min="9730" max="9730" width="30" customWidth="1"/>
    <col min="9734" max="9734" width="26.42578125" customWidth="1"/>
    <col min="9985" max="9985" width="4.140625" customWidth="1"/>
    <col min="9986" max="9986" width="30" customWidth="1"/>
    <col min="9990" max="9990" width="26.42578125" customWidth="1"/>
    <col min="10241" max="10241" width="4.140625" customWidth="1"/>
    <col min="10242" max="10242" width="30" customWidth="1"/>
    <col min="10246" max="10246" width="26.42578125" customWidth="1"/>
    <col min="10497" max="10497" width="4.140625" customWidth="1"/>
    <col min="10498" max="10498" width="30" customWidth="1"/>
    <col min="10502" max="10502" width="26.42578125" customWidth="1"/>
    <col min="10753" max="10753" width="4.140625" customWidth="1"/>
    <col min="10754" max="10754" width="30" customWidth="1"/>
    <col min="10758" max="10758" width="26.42578125" customWidth="1"/>
    <col min="11009" max="11009" width="4.140625" customWidth="1"/>
    <col min="11010" max="11010" width="30" customWidth="1"/>
    <col min="11014" max="11014" width="26.42578125" customWidth="1"/>
    <col min="11265" max="11265" width="4.140625" customWidth="1"/>
    <col min="11266" max="11266" width="30" customWidth="1"/>
    <col min="11270" max="11270" width="26.42578125" customWidth="1"/>
    <col min="11521" max="11521" width="4.140625" customWidth="1"/>
    <col min="11522" max="11522" width="30" customWidth="1"/>
    <col min="11526" max="11526" width="26.42578125" customWidth="1"/>
    <col min="11777" max="11777" width="4.140625" customWidth="1"/>
    <col min="11778" max="11778" width="30" customWidth="1"/>
    <col min="11782" max="11782" width="26.42578125" customWidth="1"/>
    <col min="12033" max="12033" width="4.140625" customWidth="1"/>
    <col min="12034" max="12034" width="30" customWidth="1"/>
    <col min="12038" max="12038" width="26.42578125" customWidth="1"/>
    <col min="12289" max="12289" width="4.140625" customWidth="1"/>
    <col min="12290" max="12290" width="30" customWidth="1"/>
    <col min="12294" max="12294" width="26.42578125" customWidth="1"/>
    <col min="12545" max="12545" width="4.140625" customWidth="1"/>
    <col min="12546" max="12546" width="30" customWidth="1"/>
    <col min="12550" max="12550" width="26.42578125" customWidth="1"/>
    <col min="12801" max="12801" width="4.140625" customWidth="1"/>
    <col min="12802" max="12802" width="30" customWidth="1"/>
    <col min="12806" max="12806" width="26.42578125" customWidth="1"/>
    <col min="13057" max="13057" width="4.140625" customWidth="1"/>
    <col min="13058" max="13058" width="30" customWidth="1"/>
    <col min="13062" max="13062" width="26.42578125" customWidth="1"/>
    <col min="13313" max="13313" width="4.140625" customWidth="1"/>
    <col min="13314" max="13314" width="30" customWidth="1"/>
    <col min="13318" max="13318" width="26.42578125" customWidth="1"/>
    <col min="13569" max="13569" width="4.140625" customWidth="1"/>
    <col min="13570" max="13570" width="30" customWidth="1"/>
    <col min="13574" max="13574" width="26.42578125" customWidth="1"/>
    <col min="13825" max="13825" width="4.140625" customWidth="1"/>
    <col min="13826" max="13826" width="30" customWidth="1"/>
    <col min="13830" max="13830" width="26.42578125" customWidth="1"/>
    <col min="14081" max="14081" width="4.140625" customWidth="1"/>
    <col min="14082" max="14082" width="30" customWidth="1"/>
    <col min="14086" max="14086" width="26.42578125" customWidth="1"/>
    <col min="14337" max="14337" width="4.140625" customWidth="1"/>
    <col min="14338" max="14338" width="30" customWidth="1"/>
    <col min="14342" max="14342" width="26.42578125" customWidth="1"/>
    <col min="14593" max="14593" width="4.140625" customWidth="1"/>
    <col min="14594" max="14594" width="30" customWidth="1"/>
    <col min="14598" max="14598" width="26.42578125" customWidth="1"/>
    <col min="14849" max="14849" width="4.140625" customWidth="1"/>
    <col min="14850" max="14850" width="30" customWidth="1"/>
    <col min="14854" max="14854" width="26.42578125" customWidth="1"/>
    <col min="15105" max="15105" width="4.140625" customWidth="1"/>
    <col min="15106" max="15106" width="30" customWidth="1"/>
    <col min="15110" max="15110" width="26.42578125" customWidth="1"/>
    <col min="15361" max="15361" width="4.140625" customWidth="1"/>
    <col min="15362" max="15362" width="30" customWidth="1"/>
    <col min="15366" max="15366" width="26.42578125" customWidth="1"/>
    <col min="15617" max="15617" width="4.140625" customWidth="1"/>
    <col min="15618" max="15618" width="30" customWidth="1"/>
    <col min="15622" max="15622" width="26.42578125" customWidth="1"/>
    <col min="15873" max="15873" width="4.140625" customWidth="1"/>
    <col min="15874" max="15874" width="30" customWidth="1"/>
    <col min="15878" max="15878" width="26.42578125" customWidth="1"/>
    <col min="16129" max="16129" width="4.140625" customWidth="1"/>
    <col min="16130" max="16130" width="30" customWidth="1"/>
    <col min="16134" max="16134" width="26.42578125" customWidth="1"/>
  </cols>
  <sheetData>
    <row r="1" spans="1:7">
      <c r="B1" t="s">
        <v>0</v>
      </c>
    </row>
    <row r="2" spans="1:7">
      <c r="B2" s="1" t="s">
        <v>1</v>
      </c>
    </row>
    <row r="3" spans="1:7">
      <c r="B3" s="2" t="s">
        <v>2</v>
      </c>
    </row>
    <row r="5" spans="1:7">
      <c r="A5">
        <v>1</v>
      </c>
      <c r="B5" t="s">
        <v>3</v>
      </c>
      <c r="C5" s="3">
        <v>30100</v>
      </c>
      <c r="D5" t="s">
        <v>4</v>
      </c>
    </row>
    <row r="6" spans="1:7">
      <c r="A6">
        <v>2</v>
      </c>
      <c r="B6" t="s">
        <v>5</v>
      </c>
      <c r="C6" s="3">
        <v>9.5000000000000001E-2</v>
      </c>
      <c r="D6" t="s">
        <v>6</v>
      </c>
    </row>
    <row r="7" spans="1:7">
      <c r="A7">
        <v>3</v>
      </c>
      <c r="B7" t="s">
        <v>7</v>
      </c>
      <c r="C7" s="3">
        <v>1010</v>
      </c>
      <c r="D7" t="s">
        <v>8</v>
      </c>
    </row>
    <row r="8" spans="1:7">
      <c r="A8">
        <v>4</v>
      </c>
      <c r="B8" t="s">
        <v>9</v>
      </c>
      <c r="C8" s="3">
        <v>112.01</v>
      </c>
      <c r="D8" t="s">
        <v>10</v>
      </c>
    </row>
    <row r="9" spans="1:7">
      <c r="A9">
        <v>5</v>
      </c>
      <c r="B9" t="s">
        <v>11</v>
      </c>
      <c r="C9" s="3">
        <v>32</v>
      </c>
      <c r="D9" t="s">
        <v>12</v>
      </c>
    </row>
    <row r="10" spans="1:7">
      <c r="A10">
        <v>6</v>
      </c>
      <c r="B10" t="s">
        <v>13</v>
      </c>
      <c r="C10" s="3">
        <v>40</v>
      </c>
      <c r="D10" t="s">
        <v>12</v>
      </c>
    </row>
    <row r="11" spans="1:7">
      <c r="A11">
        <v>7</v>
      </c>
      <c r="B11" t="s">
        <v>14</v>
      </c>
      <c r="C11" s="3">
        <v>0.85</v>
      </c>
    </row>
    <row r="12" spans="1:7">
      <c r="A12">
        <v>8</v>
      </c>
      <c r="B12" t="s">
        <v>15</v>
      </c>
      <c r="C12" s="3">
        <v>6</v>
      </c>
      <c r="D12" t="s">
        <v>16</v>
      </c>
      <c r="F12" t="s">
        <v>17</v>
      </c>
    </row>
    <row r="13" spans="1:7">
      <c r="A13">
        <v>9</v>
      </c>
      <c r="B13" t="s">
        <v>18</v>
      </c>
      <c r="C13" s="3" t="s">
        <v>19</v>
      </c>
      <c r="F13" s="4" t="s">
        <v>20</v>
      </c>
      <c r="G13" t="s">
        <v>21</v>
      </c>
    </row>
    <row r="14" spans="1:7">
      <c r="A14">
        <v>10</v>
      </c>
      <c r="B14" t="s">
        <v>22</v>
      </c>
      <c r="C14" s="3">
        <v>0.75</v>
      </c>
      <c r="D14" t="s">
        <v>23</v>
      </c>
      <c r="F14" s="4" t="s">
        <v>24</v>
      </c>
      <c r="G14" t="s">
        <v>25</v>
      </c>
    </row>
    <row r="15" spans="1:7">
      <c r="A15">
        <v>11</v>
      </c>
      <c r="B15" t="s">
        <v>26</v>
      </c>
      <c r="C15" s="3">
        <v>18</v>
      </c>
      <c r="F15" s="4" t="s">
        <v>27</v>
      </c>
      <c r="G15" t="s">
        <v>28</v>
      </c>
    </row>
    <row r="16" spans="1:7">
      <c r="A16">
        <v>12</v>
      </c>
      <c r="B16" t="s">
        <v>29</v>
      </c>
      <c r="F16" s="4" t="s">
        <v>30</v>
      </c>
      <c r="G16" t="s">
        <v>31</v>
      </c>
    </row>
    <row r="17" spans="1:7">
      <c r="A17" t="s">
        <v>32</v>
      </c>
      <c r="B17" t="s">
        <v>33</v>
      </c>
      <c r="C17" s="3">
        <v>300</v>
      </c>
      <c r="D17" t="s">
        <v>34</v>
      </c>
      <c r="F17" s="4" t="s">
        <v>35</v>
      </c>
      <c r="G17" t="s">
        <v>36</v>
      </c>
    </row>
    <row r="18" spans="1:7">
      <c r="A18" t="s">
        <v>37</v>
      </c>
      <c r="B18" t="s">
        <v>38</v>
      </c>
      <c r="C18" s="3">
        <v>99.35</v>
      </c>
      <c r="D18" t="s">
        <v>12</v>
      </c>
      <c r="F18" s="4" t="s">
        <v>39</v>
      </c>
      <c r="G18" t="s">
        <v>40</v>
      </c>
    </row>
    <row r="19" spans="1:7">
      <c r="A19">
        <v>13</v>
      </c>
      <c r="B19" t="s">
        <v>41</v>
      </c>
      <c r="F19" s="4" t="s">
        <v>42</v>
      </c>
      <c r="G19" t="s">
        <v>43</v>
      </c>
    </row>
    <row r="20" spans="1:7">
      <c r="A20" t="s">
        <v>44</v>
      </c>
      <c r="B20" t="s">
        <v>45</v>
      </c>
      <c r="C20" s="3">
        <v>175</v>
      </c>
      <c r="D20" t="s">
        <v>34</v>
      </c>
      <c r="F20" s="4" t="s">
        <v>46</v>
      </c>
      <c r="G20" t="s">
        <v>47</v>
      </c>
    </row>
    <row r="21" spans="1:7">
      <c r="A21" t="s">
        <v>48</v>
      </c>
      <c r="B21" t="s">
        <v>49</v>
      </c>
      <c r="C21" s="3">
        <v>73.2</v>
      </c>
      <c r="D21" t="s">
        <v>12</v>
      </c>
      <c r="F21" s="4" t="s">
        <v>50</v>
      </c>
      <c r="G21" t="s">
        <v>51</v>
      </c>
    </row>
    <row r="22" spans="1:7">
      <c r="A22" t="s">
        <v>52</v>
      </c>
      <c r="B22" t="s">
        <v>53</v>
      </c>
      <c r="C22" s="3">
        <v>64.63</v>
      </c>
      <c r="D22" t="s">
        <v>4</v>
      </c>
      <c r="F22" s="4" t="s">
        <v>54</v>
      </c>
      <c r="G22" t="s">
        <v>55</v>
      </c>
    </row>
    <row r="23" spans="1:7">
      <c r="A23" t="s">
        <v>56</v>
      </c>
      <c r="B23" t="s">
        <v>57</v>
      </c>
      <c r="C23" s="3">
        <v>85</v>
      </c>
      <c r="D23" t="s">
        <v>12</v>
      </c>
      <c r="F23" s="4" t="s">
        <v>58</v>
      </c>
      <c r="G23" t="s">
        <v>59</v>
      </c>
    </row>
    <row r="24" spans="1:7">
      <c r="A24">
        <v>14</v>
      </c>
      <c r="B24" t="s">
        <v>60</v>
      </c>
      <c r="C24" s="3">
        <v>1</v>
      </c>
      <c r="F24" s="4" t="s">
        <v>61</v>
      </c>
      <c r="G24" t="s">
        <v>62</v>
      </c>
    </row>
    <row r="25" spans="1:7">
      <c r="A25">
        <v>15</v>
      </c>
      <c r="B25" t="s">
        <v>63</v>
      </c>
      <c r="C25" s="3">
        <v>2</v>
      </c>
    </row>
    <row r="26" spans="1:7">
      <c r="A26">
        <v>16</v>
      </c>
      <c r="B26" t="s">
        <v>64</v>
      </c>
      <c r="C26" s="3">
        <v>10</v>
      </c>
      <c r="D26" t="s">
        <v>65</v>
      </c>
    </row>
    <row r="27" spans="1:7">
      <c r="A27">
        <v>17</v>
      </c>
      <c r="B27" t="s">
        <v>66</v>
      </c>
      <c r="C27" s="3">
        <v>10</v>
      </c>
      <c r="D27" t="s">
        <v>65</v>
      </c>
    </row>
    <row r="29" spans="1:7">
      <c r="B29" t="s">
        <v>67</v>
      </c>
      <c r="C29" t="str">
        <f>p_by</f>
        <v>Pavan Srivastava</v>
      </c>
    </row>
    <row r="31" spans="1:7">
      <c r="B31" s="5" t="s">
        <v>68</v>
      </c>
    </row>
  </sheetData>
  <sheetProtection algorithmName="SHA-512" hashValue="ak3s/PcinleAw2rgrGiA+CtN9hjnAHV8UrM8vhDnVufdtlYpdL4ZNlm18QiSCE2OVDHUZez9Y93kawO0cOjSAw==" saltValue="Kzv96/b1ZvtXfYY80Rce5Q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9824d084JBHLVmyNd4cS0H4finpo4YQ12Y1IXuuAiFH4/Rxh6wfPMxtcdX0SOg9pV1JlaESWdnP7rlsvUpLpDQ==" saltValue="ZkicS8Q5AvdwNex/WRc+sQ==" spinCount="100000" sqref="C5:C27" name="input"/>
    <protectedRange algorithmName="SHA-512" hashValue="V8JTC4GuEjcYEv3rjvGX2+Z6q3dgDetPO5BzHkrITdv3LuIOVh2IBSRHLJQQMviZjIQPTm6eTjfJzrb/nDnq3g==" saltValue="dlwhgdG3SmL03oJfReDeBQ==" spinCount="100000" sqref="B2" name="Range2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sqref="A1:XFD1048576"/>
    </sheetView>
  </sheetViews>
  <sheetFormatPr defaultRowHeight="15"/>
  <cols>
    <col min="2" max="2" width="11.5703125" customWidth="1"/>
    <col min="3" max="3" width="34.85546875" customWidth="1"/>
    <col min="4" max="4" width="7.7109375" customWidth="1"/>
    <col min="5" max="5" width="13.5703125" customWidth="1"/>
    <col min="6" max="6" width="13.7109375" customWidth="1"/>
    <col min="258" max="258" width="11.5703125" customWidth="1"/>
    <col min="259" max="259" width="34.85546875" customWidth="1"/>
    <col min="260" max="260" width="7.7109375" customWidth="1"/>
    <col min="261" max="261" width="13.5703125" customWidth="1"/>
    <col min="262" max="262" width="13.7109375" customWidth="1"/>
    <col min="514" max="514" width="11.5703125" customWidth="1"/>
    <col min="515" max="515" width="34.85546875" customWidth="1"/>
    <col min="516" max="516" width="7.7109375" customWidth="1"/>
    <col min="517" max="517" width="13.5703125" customWidth="1"/>
    <col min="518" max="518" width="13.7109375" customWidth="1"/>
    <col min="770" max="770" width="11.5703125" customWidth="1"/>
    <col min="771" max="771" width="34.85546875" customWidth="1"/>
    <col min="772" max="772" width="7.7109375" customWidth="1"/>
    <col min="773" max="773" width="13.5703125" customWidth="1"/>
    <col min="774" max="774" width="13.7109375" customWidth="1"/>
    <col min="1026" max="1026" width="11.5703125" customWidth="1"/>
    <col min="1027" max="1027" width="34.85546875" customWidth="1"/>
    <col min="1028" max="1028" width="7.7109375" customWidth="1"/>
    <col min="1029" max="1029" width="13.5703125" customWidth="1"/>
    <col min="1030" max="1030" width="13.7109375" customWidth="1"/>
    <col min="1282" max="1282" width="11.5703125" customWidth="1"/>
    <col min="1283" max="1283" width="34.85546875" customWidth="1"/>
    <col min="1284" max="1284" width="7.7109375" customWidth="1"/>
    <col min="1285" max="1285" width="13.5703125" customWidth="1"/>
    <col min="1286" max="1286" width="13.7109375" customWidth="1"/>
    <col min="1538" max="1538" width="11.5703125" customWidth="1"/>
    <col min="1539" max="1539" width="34.85546875" customWidth="1"/>
    <col min="1540" max="1540" width="7.7109375" customWidth="1"/>
    <col min="1541" max="1541" width="13.5703125" customWidth="1"/>
    <col min="1542" max="1542" width="13.7109375" customWidth="1"/>
    <col min="1794" max="1794" width="11.5703125" customWidth="1"/>
    <col min="1795" max="1795" width="34.85546875" customWidth="1"/>
    <col min="1796" max="1796" width="7.7109375" customWidth="1"/>
    <col min="1797" max="1797" width="13.5703125" customWidth="1"/>
    <col min="1798" max="1798" width="13.7109375" customWidth="1"/>
    <col min="2050" max="2050" width="11.5703125" customWidth="1"/>
    <col min="2051" max="2051" width="34.85546875" customWidth="1"/>
    <col min="2052" max="2052" width="7.7109375" customWidth="1"/>
    <col min="2053" max="2053" width="13.5703125" customWidth="1"/>
    <col min="2054" max="2054" width="13.7109375" customWidth="1"/>
    <col min="2306" max="2306" width="11.5703125" customWidth="1"/>
    <col min="2307" max="2307" width="34.85546875" customWidth="1"/>
    <col min="2308" max="2308" width="7.7109375" customWidth="1"/>
    <col min="2309" max="2309" width="13.5703125" customWidth="1"/>
    <col min="2310" max="2310" width="13.7109375" customWidth="1"/>
    <col min="2562" max="2562" width="11.5703125" customWidth="1"/>
    <col min="2563" max="2563" width="34.85546875" customWidth="1"/>
    <col min="2564" max="2564" width="7.7109375" customWidth="1"/>
    <col min="2565" max="2565" width="13.5703125" customWidth="1"/>
    <col min="2566" max="2566" width="13.7109375" customWidth="1"/>
    <col min="2818" max="2818" width="11.5703125" customWidth="1"/>
    <col min="2819" max="2819" width="34.85546875" customWidth="1"/>
    <col min="2820" max="2820" width="7.7109375" customWidth="1"/>
    <col min="2821" max="2821" width="13.5703125" customWidth="1"/>
    <col min="2822" max="2822" width="13.7109375" customWidth="1"/>
    <col min="3074" max="3074" width="11.5703125" customWidth="1"/>
    <col min="3075" max="3075" width="34.85546875" customWidth="1"/>
    <col min="3076" max="3076" width="7.7109375" customWidth="1"/>
    <col min="3077" max="3077" width="13.5703125" customWidth="1"/>
    <col min="3078" max="3078" width="13.7109375" customWidth="1"/>
    <col min="3330" max="3330" width="11.5703125" customWidth="1"/>
    <col min="3331" max="3331" width="34.85546875" customWidth="1"/>
    <col min="3332" max="3332" width="7.7109375" customWidth="1"/>
    <col min="3333" max="3333" width="13.5703125" customWidth="1"/>
    <col min="3334" max="3334" width="13.7109375" customWidth="1"/>
    <col min="3586" max="3586" width="11.5703125" customWidth="1"/>
    <col min="3587" max="3587" width="34.85546875" customWidth="1"/>
    <col min="3588" max="3588" width="7.7109375" customWidth="1"/>
    <col min="3589" max="3589" width="13.5703125" customWidth="1"/>
    <col min="3590" max="3590" width="13.7109375" customWidth="1"/>
    <col min="3842" max="3842" width="11.5703125" customWidth="1"/>
    <col min="3843" max="3843" width="34.85546875" customWidth="1"/>
    <col min="3844" max="3844" width="7.7109375" customWidth="1"/>
    <col min="3845" max="3845" width="13.5703125" customWidth="1"/>
    <col min="3846" max="3846" width="13.7109375" customWidth="1"/>
    <col min="4098" max="4098" width="11.5703125" customWidth="1"/>
    <col min="4099" max="4099" width="34.85546875" customWidth="1"/>
    <col min="4100" max="4100" width="7.7109375" customWidth="1"/>
    <col min="4101" max="4101" width="13.5703125" customWidth="1"/>
    <col min="4102" max="4102" width="13.7109375" customWidth="1"/>
    <col min="4354" max="4354" width="11.5703125" customWidth="1"/>
    <col min="4355" max="4355" width="34.85546875" customWidth="1"/>
    <col min="4356" max="4356" width="7.7109375" customWidth="1"/>
    <col min="4357" max="4357" width="13.5703125" customWidth="1"/>
    <col min="4358" max="4358" width="13.7109375" customWidth="1"/>
    <col min="4610" max="4610" width="11.5703125" customWidth="1"/>
    <col min="4611" max="4611" width="34.85546875" customWidth="1"/>
    <col min="4612" max="4612" width="7.7109375" customWidth="1"/>
    <col min="4613" max="4613" width="13.5703125" customWidth="1"/>
    <col min="4614" max="4614" width="13.7109375" customWidth="1"/>
    <col min="4866" max="4866" width="11.5703125" customWidth="1"/>
    <col min="4867" max="4867" width="34.85546875" customWidth="1"/>
    <col min="4868" max="4868" width="7.7109375" customWidth="1"/>
    <col min="4869" max="4869" width="13.5703125" customWidth="1"/>
    <col min="4870" max="4870" width="13.7109375" customWidth="1"/>
    <col min="5122" max="5122" width="11.5703125" customWidth="1"/>
    <col min="5123" max="5123" width="34.85546875" customWidth="1"/>
    <col min="5124" max="5124" width="7.7109375" customWidth="1"/>
    <col min="5125" max="5125" width="13.5703125" customWidth="1"/>
    <col min="5126" max="5126" width="13.7109375" customWidth="1"/>
    <col min="5378" max="5378" width="11.5703125" customWidth="1"/>
    <col min="5379" max="5379" width="34.85546875" customWidth="1"/>
    <col min="5380" max="5380" width="7.7109375" customWidth="1"/>
    <col min="5381" max="5381" width="13.5703125" customWidth="1"/>
    <col min="5382" max="5382" width="13.7109375" customWidth="1"/>
    <col min="5634" max="5634" width="11.5703125" customWidth="1"/>
    <col min="5635" max="5635" width="34.85546875" customWidth="1"/>
    <col min="5636" max="5636" width="7.7109375" customWidth="1"/>
    <col min="5637" max="5637" width="13.5703125" customWidth="1"/>
    <col min="5638" max="5638" width="13.7109375" customWidth="1"/>
    <col min="5890" max="5890" width="11.5703125" customWidth="1"/>
    <col min="5891" max="5891" width="34.85546875" customWidth="1"/>
    <col min="5892" max="5892" width="7.7109375" customWidth="1"/>
    <col min="5893" max="5893" width="13.5703125" customWidth="1"/>
    <col min="5894" max="5894" width="13.7109375" customWidth="1"/>
    <col min="6146" max="6146" width="11.5703125" customWidth="1"/>
    <col min="6147" max="6147" width="34.85546875" customWidth="1"/>
    <col min="6148" max="6148" width="7.7109375" customWidth="1"/>
    <col min="6149" max="6149" width="13.5703125" customWidth="1"/>
    <col min="6150" max="6150" width="13.7109375" customWidth="1"/>
    <col min="6402" max="6402" width="11.5703125" customWidth="1"/>
    <col min="6403" max="6403" width="34.85546875" customWidth="1"/>
    <col min="6404" max="6404" width="7.7109375" customWidth="1"/>
    <col min="6405" max="6405" width="13.5703125" customWidth="1"/>
    <col min="6406" max="6406" width="13.7109375" customWidth="1"/>
    <col min="6658" max="6658" width="11.5703125" customWidth="1"/>
    <col min="6659" max="6659" width="34.85546875" customWidth="1"/>
    <col min="6660" max="6660" width="7.7109375" customWidth="1"/>
    <col min="6661" max="6661" width="13.5703125" customWidth="1"/>
    <col min="6662" max="6662" width="13.7109375" customWidth="1"/>
    <col min="6914" max="6914" width="11.5703125" customWidth="1"/>
    <col min="6915" max="6915" width="34.85546875" customWidth="1"/>
    <col min="6916" max="6916" width="7.7109375" customWidth="1"/>
    <col min="6917" max="6917" width="13.5703125" customWidth="1"/>
    <col min="6918" max="6918" width="13.7109375" customWidth="1"/>
    <col min="7170" max="7170" width="11.5703125" customWidth="1"/>
    <col min="7171" max="7171" width="34.85546875" customWidth="1"/>
    <col min="7172" max="7172" width="7.7109375" customWidth="1"/>
    <col min="7173" max="7173" width="13.5703125" customWidth="1"/>
    <col min="7174" max="7174" width="13.7109375" customWidth="1"/>
    <col min="7426" max="7426" width="11.5703125" customWidth="1"/>
    <col min="7427" max="7427" width="34.85546875" customWidth="1"/>
    <col min="7428" max="7428" width="7.7109375" customWidth="1"/>
    <col min="7429" max="7429" width="13.5703125" customWidth="1"/>
    <col min="7430" max="7430" width="13.7109375" customWidth="1"/>
    <col min="7682" max="7682" width="11.5703125" customWidth="1"/>
    <col min="7683" max="7683" width="34.85546875" customWidth="1"/>
    <col min="7684" max="7684" width="7.7109375" customWidth="1"/>
    <col min="7685" max="7685" width="13.5703125" customWidth="1"/>
    <col min="7686" max="7686" width="13.7109375" customWidth="1"/>
    <col min="7938" max="7938" width="11.5703125" customWidth="1"/>
    <col min="7939" max="7939" width="34.85546875" customWidth="1"/>
    <col min="7940" max="7940" width="7.7109375" customWidth="1"/>
    <col min="7941" max="7941" width="13.5703125" customWidth="1"/>
    <col min="7942" max="7942" width="13.7109375" customWidth="1"/>
    <col min="8194" max="8194" width="11.5703125" customWidth="1"/>
    <col min="8195" max="8195" width="34.85546875" customWidth="1"/>
    <col min="8196" max="8196" width="7.7109375" customWidth="1"/>
    <col min="8197" max="8197" width="13.5703125" customWidth="1"/>
    <col min="8198" max="8198" width="13.7109375" customWidth="1"/>
    <col min="8450" max="8450" width="11.5703125" customWidth="1"/>
    <col min="8451" max="8451" width="34.85546875" customWidth="1"/>
    <col min="8452" max="8452" width="7.7109375" customWidth="1"/>
    <col min="8453" max="8453" width="13.5703125" customWidth="1"/>
    <col min="8454" max="8454" width="13.7109375" customWidth="1"/>
    <col min="8706" max="8706" width="11.5703125" customWidth="1"/>
    <col min="8707" max="8707" width="34.85546875" customWidth="1"/>
    <col min="8708" max="8708" width="7.7109375" customWidth="1"/>
    <col min="8709" max="8709" width="13.5703125" customWidth="1"/>
    <col min="8710" max="8710" width="13.7109375" customWidth="1"/>
    <col min="8962" max="8962" width="11.5703125" customWidth="1"/>
    <col min="8963" max="8963" width="34.85546875" customWidth="1"/>
    <col min="8964" max="8964" width="7.7109375" customWidth="1"/>
    <col min="8965" max="8965" width="13.5703125" customWidth="1"/>
    <col min="8966" max="8966" width="13.7109375" customWidth="1"/>
    <col min="9218" max="9218" width="11.5703125" customWidth="1"/>
    <col min="9219" max="9219" width="34.85546875" customWidth="1"/>
    <col min="9220" max="9220" width="7.7109375" customWidth="1"/>
    <col min="9221" max="9221" width="13.5703125" customWidth="1"/>
    <col min="9222" max="9222" width="13.7109375" customWidth="1"/>
    <col min="9474" max="9474" width="11.5703125" customWidth="1"/>
    <col min="9475" max="9475" width="34.85546875" customWidth="1"/>
    <col min="9476" max="9476" width="7.7109375" customWidth="1"/>
    <col min="9477" max="9477" width="13.5703125" customWidth="1"/>
    <col min="9478" max="9478" width="13.7109375" customWidth="1"/>
    <col min="9730" max="9730" width="11.5703125" customWidth="1"/>
    <col min="9731" max="9731" width="34.85546875" customWidth="1"/>
    <col min="9732" max="9732" width="7.7109375" customWidth="1"/>
    <col min="9733" max="9733" width="13.5703125" customWidth="1"/>
    <col min="9734" max="9734" width="13.7109375" customWidth="1"/>
    <col min="9986" max="9986" width="11.5703125" customWidth="1"/>
    <col min="9987" max="9987" width="34.85546875" customWidth="1"/>
    <col min="9988" max="9988" width="7.7109375" customWidth="1"/>
    <col min="9989" max="9989" width="13.5703125" customWidth="1"/>
    <col min="9990" max="9990" width="13.7109375" customWidth="1"/>
    <col min="10242" max="10242" width="11.5703125" customWidth="1"/>
    <col min="10243" max="10243" width="34.85546875" customWidth="1"/>
    <col min="10244" max="10244" width="7.7109375" customWidth="1"/>
    <col min="10245" max="10245" width="13.5703125" customWidth="1"/>
    <col min="10246" max="10246" width="13.7109375" customWidth="1"/>
    <col min="10498" max="10498" width="11.5703125" customWidth="1"/>
    <col min="10499" max="10499" width="34.85546875" customWidth="1"/>
    <col min="10500" max="10500" width="7.7109375" customWidth="1"/>
    <col min="10501" max="10501" width="13.5703125" customWidth="1"/>
    <col min="10502" max="10502" width="13.7109375" customWidth="1"/>
    <col min="10754" max="10754" width="11.5703125" customWidth="1"/>
    <col min="10755" max="10755" width="34.85546875" customWidth="1"/>
    <col min="10756" max="10756" width="7.7109375" customWidth="1"/>
    <col min="10757" max="10757" width="13.5703125" customWidth="1"/>
    <col min="10758" max="10758" width="13.7109375" customWidth="1"/>
    <col min="11010" max="11010" width="11.5703125" customWidth="1"/>
    <col min="11011" max="11011" width="34.85546875" customWidth="1"/>
    <col min="11012" max="11012" width="7.7109375" customWidth="1"/>
    <col min="11013" max="11013" width="13.5703125" customWidth="1"/>
    <col min="11014" max="11014" width="13.7109375" customWidth="1"/>
    <col min="11266" max="11266" width="11.5703125" customWidth="1"/>
    <col min="11267" max="11267" width="34.85546875" customWidth="1"/>
    <col min="11268" max="11268" width="7.7109375" customWidth="1"/>
    <col min="11269" max="11269" width="13.5703125" customWidth="1"/>
    <col min="11270" max="11270" width="13.7109375" customWidth="1"/>
    <col min="11522" max="11522" width="11.5703125" customWidth="1"/>
    <col min="11523" max="11523" width="34.85546875" customWidth="1"/>
    <col min="11524" max="11524" width="7.7109375" customWidth="1"/>
    <col min="11525" max="11525" width="13.5703125" customWidth="1"/>
    <col min="11526" max="11526" width="13.7109375" customWidth="1"/>
    <col min="11778" max="11778" width="11.5703125" customWidth="1"/>
    <col min="11779" max="11779" width="34.85546875" customWidth="1"/>
    <col min="11780" max="11780" width="7.7109375" customWidth="1"/>
    <col min="11781" max="11781" width="13.5703125" customWidth="1"/>
    <col min="11782" max="11782" width="13.7109375" customWidth="1"/>
    <col min="12034" max="12034" width="11.5703125" customWidth="1"/>
    <col min="12035" max="12035" width="34.85546875" customWidth="1"/>
    <col min="12036" max="12036" width="7.7109375" customWidth="1"/>
    <col min="12037" max="12037" width="13.5703125" customWidth="1"/>
    <col min="12038" max="12038" width="13.7109375" customWidth="1"/>
    <col min="12290" max="12290" width="11.5703125" customWidth="1"/>
    <col min="12291" max="12291" width="34.85546875" customWidth="1"/>
    <col min="12292" max="12292" width="7.7109375" customWidth="1"/>
    <col min="12293" max="12293" width="13.5703125" customWidth="1"/>
    <col min="12294" max="12294" width="13.7109375" customWidth="1"/>
    <col min="12546" max="12546" width="11.5703125" customWidth="1"/>
    <col min="12547" max="12547" width="34.85546875" customWidth="1"/>
    <col min="12548" max="12548" width="7.7109375" customWidth="1"/>
    <col min="12549" max="12549" width="13.5703125" customWidth="1"/>
    <col min="12550" max="12550" width="13.7109375" customWidth="1"/>
    <col min="12802" max="12802" width="11.5703125" customWidth="1"/>
    <col min="12803" max="12803" width="34.85546875" customWidth="1"/>
    <col min="12804" max="12804" width="7.7109375" customWidth="1"/>
    <col min="12805" max="12805" width="13.5703125" customWidth="1"/>
    <col min="12806" max="12806" width="13.7109375" customWidth="1"/>
    <col min="13058" max="13058" width="11.5703125" customWidth="1"/>
    <col min="13059" max="13059" width="34.85546875" customWidth="1"/>
    <col min="13060" max="13060" width="7.7109375" customWidth="1"/>
    <col min="13061" max="13061" width="13.5703125" customWidth="1"/>
    <col min="13062" max="13062" width="13.7109375" customWidth="1"/>
    <col min="13314" max="13314" width="11.5703125" customWidth="1"/>
    <col min="13315" max="13315" width="34.85546875" customWidth="1"/>
    <col min="13316" max="13316" width="7.7109375" customWidth="1"/>
    <col min="13317" max="13317" width="13.5703125" customWidth="1"/>
    <col min="13318" max="13318" width="13.7109375" customWidth="1"/>
    <col min="13570" max="13570" width="11.5703125" customWidth="1"/>
    <col min="13571" max="13571" width="34.85546875" customWidth="1"/>
    <col min="13572" max="13572" width="7.7109375" customWidth="1"/>
    <col min="13573" max="13573" width="13.5703125" customWidth="1"/>
    <col min="13574" max="13574" width="13.7109375" customWidth="1"/>
    <col min="13826" max="13826" width="11.5703125" customWidth="1"/>
    <col min="13827" max="13827" width="34.85546875" customWidth="1"/>
    <col min="13828" max="13828" width="7.7109375" customWidth="1"/>
    <col min="13829" max="13829" width="13.5703125" customWidth="1"/>
    <col min="13830" max="13830" width="13.7109375" customWidth="1"/>
    <col min="14082" max="14082" width="11.5703125" customWidth="1"/>
    <col min="14083" max="14083" width="34.85546875" customWidth="1"/>
    <col min="14084" max="14084" width="7.7109375" customWidth="1"/>
    <col min="14085" max="14085" width="13.5703125" customWidth="1"/>
    <col min="14086" max="14086" width="13.7109375" customWidth="1"/>
    <col min="14338" max="14338" width="11.5703125" customWidth="1"/>
    <col min="14339" max="14339" width="34.85546875" customWidth="1"/>
    <col min="14340" max="14340" width="7.7109375" customWidth="1"/>
    <col min="14341" max="14341" width="13.5703125" customWidth="1"/>
    <col min="14342" max="14342" width="13.7109375" customWidth="1"/>
    <col min="14594" max="14594" width="11.5703125" customWidth="1"/>
    <col min="14595" max="14595" width="34.85546875" customWidth="1"/>
    <col min="14596" max="14596" width="7.7109375" customWidth="1"/>
    <col min="14597" max="14597" width="13.5703125" customWidth="1"/>
    <col min="14598" max="14598" width="13.7109375" customWidth="1"/>
    <col min="14850" max="14850" width="11.5703125" customWidth="1"/>
    <col min="14851" max="14851" width="34.85546875" customWidth="1"/>
    <col min="14852" max="14852" width="7.7109375" customWidth="1"/>
    <col min="14853" max="14853" width="13.5703125" customWidth="1"/>
    <col min="14854" max="14854" width="13.7109375" customWidth="1"/>
    <col min="15106" max="15106" width="11.5703125" customWidth="1"/>
    <col min="15107" max="15107" width="34.85546875" customWidth="1"/>
    <col min="15108" max="15108" width="7.7109375" customWidth="1"/>
    <col min="15109" max="15109" width="13.5703125" customWidth="1"/>
    <col min="15110" max="15110" width="13.7109375" customWidth="1"/>
    <col min="15362" max="15362" width="11.5703125" customWidth="1"/>
    <col min="15363" max="15363" width="34.85546875" customWidth="1"/>
    <col min="15364" max="15364" width="7.7109375" customWidth="1"/>
    <col min="15365" max="15365" width="13.5703125" customWidth="1"/>
    <col min="15366" max="15366" width="13.7109375" customWidth="1"/>
    <col min="15618" max="15618" width="11.5703125" customWidth="1"/>
    <col min="15619" max="15619" width="34.85546875" customWidth="1"/>
    <col min="15620" max="15620" width="7.7109375" customWidth="1"/>
    <col min="15621" max="15621" width="13.5703125" customWidth="1"/>
    <col min="15622" max="15622" width="13.7109375" customWidth="1"/>
    <col min="15874" max="15874" width="11.5703125" customWidth="1"/>
    <col min="15875" max="15875" width="34.85546875" customWidth="1"/>
    <col min="15876" max="15876" width="7.7109375" customWidth="1"/>
    <col min="15877" max="15877" width="13.5703125" customWidth="1"/>
    <col min="15878" max="15878" width="13.7109375" customWidth="1"/>
    <col min="16130" max="16130" width="11.5703125" customWidth="1"/>
    <col min="16131" max="16131" width="34.85546875" customWidth="1"/>
    <col min="16132" max="16132" width="7.7109375" customWidth="1"/>
    <col min="16133" max="16133" width="13.5703125" customWidth="1"/>
    <col min="16134" max="16134" width="13.7109375" customWidth="1"/>
  </cols>
  <sheetData>
    <row r="1" spans="1:6">
      <c r="A1" s="6"/>
      <c r="B1" s="7" t="s">
        <v>69</v>
      </c>
      <c r="C1" s="8"/>
      <c r="D1" s="8"/>
      <c r="E1" s="8"/>
      <c r="F1" s="9"/>
    </row>
    <row r="2" spans="1:6">
      <c r="A2" s="10"/>
      <c r="B2" s="11"/>
      <c r="C2" s="12"/>
      <c r="D2" s="12"/>
      <c r="E2" s="12"/>
      <c r="F2" s="13"/>
    </row>
    <row r="3" spans="1:6">
      <c r="A3" s="10" t="s">
        <v>70</v>
      </c>
      <c r="B3" s="12"/>
      <c r="C3" s="14" t="str">
        <f>project</f>
        <v>XXXXXXXXXXXX</v>
      </c>
      <c r="D3" s="12"/>
      <c r="E3" s="12"/>
      <c r="F3" s="13"/>
    </row>
    <row r="4" spans="1:6">
      <c r="A4" s="15"/>
      <c r="B4" s="16"/>
      <c r="C4" s="16"/>
      <c r="D4" s="16"/>
      <c r="E4" s="16"/>
      <c r="F4" s="17"/>
    </row>
    <row r="5" spans="1:6">
      <c r="B5" s="18" t="s">
        <v>71</v>
      </c>
      <c r="C5" s="18" t="s">
        <v>72</v>
      </c>
      <c r="D5" s="18" t="s">
        <v>73</v>
      </c>
      <c r="E5" s="18" t="s">
        <v>74</v>
      </c>
      <c r="F5" s="18" t="s">
        <v>75</v>
      </c>
    </row>
    <row r="6" spans="1:6">
      <c r="B6" s="19"/>
      <c r="C6" s="18" t="s">
        <v>76</v>
      </c>
      <c r="D6" s="19"/>
      <c r="E6" s="19"/>
      <c r="F6" s="20"/>
    </row>
    <row r="7" spans="1:6">
      <c r="B7" s="4" t="s">
        <v>77</v>
      </c>
      <c r="C7" s="4" t="s">
        <v>78</v>
      </c>
      <c r="D7" s="4" t="s">
        <v>79</v>
      </c>
      <c r="E7" s="21" t="s">
        <v>80</v>
      </c>
      <c r="F7" s="22">
        <v>3</v>
      </c>
    </row>
    <row r="8" spans="1:6">
      <c r="B8" s="4" t="s">
        <v>81</v>
      </c>
      <c r="C8" s="4" t="s">
        <v>82</v>
      </c>
      <c r="D8" s="4" t="s">
        <v>12</v>
      </c>
      <c r="E8" s="22">
        <v>120</v>
      </c>
      <c r="F8" s="22">
        <v>60</v>
      </c>
    </row>
    <row r="9" spans="1:6">
      <c r="B9" s="4" t="s">
        <v>83</v>
      </c>
      <c r="C9" s="4" t="s">
        <v>84</v>
      </c>
      <c r="D9" s="4" t="s">
        <v>79</v>
      </c>
      <c r="E9" s="22">
        <f>+[1]calculation!E6</f>
        <v>0.09</v>
      </c>
      <c r="F9" s="23" t="s">
        <v>85</v>
      </c>
    </row>
    <row r="10" spans="1:6">
      <c r="B10" s="4" t="s">
        <v>86</v>
      </c>
      <c r="C10" s="4" t="s">
        <v>87</v>
      </c>
      <c r="D10" s="4" t="s">
        <v>12</v>
      </c>
      <c r="E10" s="24">
        <f>ts</f>
        <v>44.011111111111113</v>
      </c>
      <c r="F10" s="22">
        <f>wt_i</f>
        <v>32</v>
      </c>
    </row>
    <row r="11" spans="1:6">
      <c r="B11" s="4" t="s">
        <v>88</v>
      </c>
      <c r="C11" s="4" t="s">
        <v>89</v>
      </c>
      <c r="D11" s="4" t="s">
        <v>12</v>
      </c>
      <c r="E11" s="22"/>
      <c r="F11" s="22">
        <f>wt_o</f>
        <v>40</v>
      </c>
    </row>
    <row r="12" spans="1:6">
      <c r="B12" s="4" t="s">
        <v>90</v>
      </c>
      <c r="C12" s="4" t="s">
        <v>91</v>
      </c>
      <c r="D12" s="4" t="s">
        <v>79</v>
      </c>
      <c r="E12" s="22">
        <v>1.65</v>
      </c>
      <c r="F12" s="23">
        <v>4.5</v>
      </c>
    </row>
    <row r="13" spans="1:6">
      <c r="B13" s="4" t="s">
        <v>92</v>
      </c>
      <c r="C13" s="25" t="s">
        <v>93</v>
      </c>
      <c r="D13" s="4"/>
      <c r="E13" s="22" t="s">
        <v>94</v>
      </c>
      <c r="F13" s="22" t="s">
        <v>95</v>
      </c>
    </row>
    <row r="14" spans="1:6">
      <c r="B14" s="4" t="s">
        <v>96</v>
      </c>
      <c r="C14" s="4" t="s">
        <v>97</v>
      </c>
      <c r="D14" s="4" t="s">
        <v>98</v>
      </c>
      <c r="E14" s="22">
        <f>flow</f>
        <v>30100</v>
      </c>
      <c r="F14" s="23" t="s">
        <v>85</v>
      </c>
    </row>
    <row r="15" spans="1:6">
      <c r="B15" s="4" t="s">
        <v>99</v>
      </c>
      <c r="C15" s="4" t="s">
        <v>100</v>
      </c>
      <c r="D15" s="4" t="s">
        <v>101</v>
      </c>
      <c r="E15" s="22">
        <f>s_pass</f>
        <v>1</v>
      </c>
      <c r="F15" s="22">
        <f>w_pass</f>
        <v>2</v>
      </c>
    </row>
    <row r="16" spans="1:6">
      <c r="B16" s="4" t="s">
        <v>102</v>
      </c>
      <c r="C16" s="4" t="s">
        <v>103</v>
      </c>
      <c r="D16" s="4" t="s">
        <v>65</v>
      </c>
      <c r="E16" s="22">
        <v>85</v>
      </c>
      <c r="F16" s="22">
        <v>85</v>
      </c>
    </row>
    <row r="17" spans="2:6">
      <c r="B17" s="4" t="s">
        <v>104</v>
      </c>
      <c r="C17" s="4" t="s">
        <v>105</v>
      </c>
      <c r="D17" s="4" t="s">
        <v>106</v>
      </c>
      <c r="E17" s="22">
        <v>1.6</v>
      </c>
      <c r="F17" s="22">
        <v>3</v>
      </c>
    </row>
    <row r="18" spans="2:6">
      <c r="B18" s="4" t="s">
        <v>107</v>
      </c>
      <c r="C18" s="4" t="s">
        <v>108</v>
      </c>
      <c r="D18" s="4" t="s">
        <v>101</v>
      </c>
      <c r="E18" s="26">
        <f>+tube_od</f>
        <v>0.75</v>
      </c>
      <c r="F18" s="27">
        <f>tube_gauge</f>
        <v>18</v>
      </c>
    </row>
    <row r="19" spans="2:6">
      <c r="B19" s="4" t="s">
        <v>109</v>
      </c>
      <c r="C19" s="4" t="s">
        <v>110</v>
      </c>
      <c r="D19" s="4" t="s">
        <v>65</v>
      </c>
      <c r="E19" s="6" t="str">
        <f>VLOOKUP(tm,[1]Fm!A5:D130,4,FALSE)</f>
        <v>Admiralty Metal</v>
      </c>
      <c r="F19" s="28"/>
    </row>
    <row r="20" spans="2:6">
      <c r="B20" s="4" t="s">
        <v>111</v>
      </c>
      <c r="C20" s="4" t="s">
        <v>112</v>
      </c>
      <c r="D20" s="4"/>
      <c r="E20" s="29">
        <f>+[1]calculation!E109</f>
        <v>3038.7324099444759</v>
      </c>
      <c r="F20" s="30"/>
    </row>
    <row r="21" spans="2:6">
      <c r="B21" s="4" t="s">
        <v>111</v>
      </c>
      <c r="C21" s="4" t="s">
        <v>113</v>
      </c>
      <c r="D21" s="26" t="s">
        <v>109</v>
      </c>
      <c r="E21" s="31">
        <f>+[1]calculation!E119</f>
        <v>4.4813762388242964</v>
      </c>
      <c r="F21" s="30"/>
    </row>
    <row r="22" spans="2:6">
      <c r="B22" s="4" t="s">
        <v>114</v>
      </c>
      <c r="C22" s="4" t="s">
        <v>115</v>
      </c>
      <c r="D22" s="26" t="s">
        <v>116</v>
      </c>
      <c r="E22" s="26">
        <v>3</v>
      </c>
      <c r="F22" s="27"/>
    </row>
    <row r="23" spans="2:6">
      <c r="B23" s="4" t="s">
        <v>117</v>
      </c>
      <c r="C23" s="4" t="s">
        <v>118</v>
      </c>
      <c r="D23" s="26" t="s">
        <v>119</v>
      </c>
      <c r="E23" s="31">
        <f>+[1]calculation!E84</f>
        <v>734.83472523580792</v>
      </c>
      <c r="F23" s="32">
        <f>+[1]calculation!E85</f>
        <v>808.3181977593888</v>
      </c>
    </row>
    <row r="24" spans="2:6">
      <c r="B24" s="4" t="s">
        <v>120</v>
      </c>
      <c r="C24" s="4" t="s">
        <v>121</v>
      </c>
      <c r="D24" s="26" t="s">
        <v>122</v>
      </c>
      <c r="E24" s="29">
        <f>+[1]calculation!E48</f>
        <v>15570944.772195553</v>
      </c>
      <c r="F24" s="32"/>
    </row>
    <row r="25" spans="2:6">
      <c r="B25" s="4" t="s">
        <v>123</v>
      </c>
      <c r="C25" s="4" t="s">
        <v>124</v>
      </c>
      <c r="D25" s="26" t="s">
        <v>122</v>
      </c>
      <c r="E25" s="29">
        <f>+[1]calculation!E46</f>
        <v>24358.834111111108</v>
      </c>
      <c r="F25" s="32"/>
    </row>
    <row r="26" spans="2:6">
      <c r="B26" s="4" t="s">
        <v>125</v>
      </c>
      <c r="C26" s="4" t="s">
        <v>126</v>
      </c>
      <c r="D26" s="26" t="s">
        <v>122</v>
      </c>
      <c r="E26" s="29">
        <f>+[1]calculation!E50</f>
        <v>15595303.606306665</v>
      </c>
      <c r="F26" s="30"/>
    </row>
    <row r="27" spans="2:6">
      <c r="B27" s="4" t="s">
        <v>51</v>
      </c>
      <c r="C27" s="4" t="s">
        <v>127</v>
      </c>
      <c r="D27" s="26" t="s">
        <v>128</v>
      </c>
      <c r="E27" s="29">
        <f>+[1]calculation!E89</f>
        <v>1958.8262313558675</v>
      </c>
      <c r="F27" s="27"/>
    </row>
    <row r="28" spans="2:6">
      <c r="B28" s="4" t="s">
        <v>129</v>
      </c>
      <c r="C28" s="4" t="s">
        <v>130</v>
      </c>
      <c r="D28" s="26"/>
      <c r="E28" s="6">
        <f>cf</f>
        <v>0.85</v>
      </c>
      <c r="F28" s="28"/>
    </row>
    <row r="29" spans="2:6">
      <c r="B29" s="4" t="s">
        <v>131</v>
      </c>
      <c r="C29" s="25" t="s">
        <v>132</v>
      </c>
      <c r="D29" s="26" t="s">
        <v>79</v>
      </c>
      <c r="E29" s="31">
        <f>+[1]calculation!E132</f>
        <v>0.38143020928857641</v>
      </c>
      <c r="F29" s="30"/>
    </row>
    <row r="30" spans="2:6">
      <c r="B30" s="6"/>
      <c r="C30" s="8"/>
      <c r="D30" s="8"/>
      <c r="E30" s="12"/>
      <c r="F30" s="13"/>
    </row>
    <row r="31" spans="2:6">
      <c r="B31" s="10" t="s">
        <v>133</v>
      </c>
      <c r="C31" s="12"/>
      <c r="D31" s="12"/>
      <c r="E31" s="12"/>
      <c r="F31" s="13"/>
    </row>
    <row r="32" spans="2:6">
      <c r="B32" s="10"/>
      <c r="C32" s="12"/>
      <c r="D32" s="12"/>
      <c r="E32" s="12"/>
      <c r="F32" s="13"/>
    </row>
    <row r="33" spans="2:6">
      <c r="B33" s="15"/>
      <c r="C33" s="16"/>
      <c r="D33" s="16"/>
      <c r="E33" s="16"/>
      <c r="F33" s="17"/>
    </row>
    <row r="34" spans="2:6" ht="27.75">
      <c r="B34" s="33"/>
      <c r="C34" s="34"/>
      <c r="D34" s="35"/>
      <c r="E34" s="35"/>
      <c r="F34" s="30"/>
    </row>
    <row r="35" spans="2:6">
      <c r="B35" s="26"/>
      <c r="C35" s="36"/>
      <c r="D35" s="35"/>
      <c r="E35" s="35"/>
      <c r="F35" s="30"/>
    </row>
    <row r="36" spans="2:6">
      <c r="B36" s="4"/>
      <c r="C36" s="22" t="s">
        <v>134</v>
      </c>
      <c r="D36" s="22" t="s">
        <v>135</v>
      </c>
      <c r="E36" s="22"/>
      <c r="F36" s="22" t="s">
        <v>136</v>
      </c>
    </row>
    <row r="37" spans="2:6" ht="20.100000000000001" customHeight="1">
      <c r="B37" s="4" t="s">
        <v>137</v>
      </c>
      <c r="C37" s="4" t="s">
        <v>138</v>
      </c>
      <c r="D37" s="4"/>
      <c r="E37" s="4"/>
      <c r="F37" s="4"/>
    </row>
    <row r="38" spans="2:6" ht="20.100000000000001" customHeight="1">
      <c r="B38" s="4" t="s">
        <v>139</v>
      </c>
      <c r="C38" s="4">
        <f>c_by</f>
        <v>0</v>
      </c>
      <c r="D38" s="4"/>
      <c r="E38" s="4"/>
      <c r="F38" s="4"/>
    </row>
  </sheetData>
  <sheetProtection algorithmName="SHA-512" hashValue="3BZ8L87+IAgyd6VWQqKZ149nedH0hmjU2bH87O2iDyGwvdPuCgXuoa0//EY/MzmE0qW+UvvTD2Ucd+QmX7k2BQ==" saltValue="MDzpJEFGOcBHBZs9wimjb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4" workbookViewId="0">
      <selection sqref="A1:XFD1048576"/>
    </sheetView>
  </sheetViews>
  <sheetFormatPr defaultRowHeight="15"/>
  <cols>
    <col min="1" max="1" width="13" customWidth="1"/>
    <col min="3" max="3" width="45.7109375" customWidth="1"/>
    <col min="4" max="4" width="12" customWidth="1"/>
    <col min="5" max="5" width="12.42578125" bestFit="1" customWidth="1"/>
    <col min="6" max="6" width="12.42578125" customWidth="1"/>
    <col min="257" max="257" width="13" customWidth="1"/>
    <col min="259" max="259" width="45.7109375" customWidth="1"/>
    <col min="260" max="260" width="12" customWidth="1"/>
    <col min="261" max="261" width="12.42578125" bestFit="1" customWidth="1"/>
    <col min="262" max="262" width="12.42578125" customWidth="1"/>
    <col min="513" max="513" width="13" customWidth="1"/>
    <col min="515" max="515" width="45.7109375" customWidth="1"/>
    <col min="516" max="516" width="12" customWidth="1"/>
    <col min="517" max="517" width="12.42578125" bestFit="1" customWidth="1"/>
    <col min="518" max="518" width="12.42578125" customWidth="1"/>
    <col min="769" max="769" width="13" customWidth="1"/>
    <col min="771" max="771" width="45.7109375" customWidth="1"/>
    <col min="772" max="772" width="12" customWidth="1"/>
    <col min="773" max="773" width="12.42578125" bestFit="1" customWidth="1"/>
    <col min="774" max="774" width="12.42578125" customWidth="1"/>
    <col min="1025" max="1025" width="13" customWidth="1"/>
    <col min="1027" max="1027" width="45.7109375" customWidth="1"/>
    <col min="1028" max="1028" width="12" customWidth="1"/>
    <col min="1029" max="1029" width="12.42578125" bestFit="1" customWidth="1"/>
    <col min="1030" max="1030" width="12.42578125" customWidth="1"/>
    <col min="1281" max="1281" width="13" customWidth="1"/>
    <col min="1283" max="1283" width="45.7109375" customWidth="1"/>
    <col min="1284" max="1284" width="12" customWidth="1"/>
    <col min="1285" max="1285" width="12.42578125" bestFit="1" customWidth="1"/>
    <col min="1286" max="1286" width="12.42578125" customWidth="1"/>
    <col min="1537" max="1537" width="13" customWidth="1"/>
    <col min="1539" max="1539" width="45.7109375" customWidth="1"/>
    <col min="1540" max="1540" width="12" customWidth="1"/>
    <col min="1541" max="1541" width="12.42578125" bestFit="1" customWidth="1"/>
    <col min="1542" max="1542" width="12.42578125" customWidth="1"/>
    <col min="1793" max="1793" width="13" customWidth="1"/>
    <col min="1795" max="1795" width="45.7109375" customWidth="1"/>
    <col min="1796" max="1796" width="12" customWidth="1"/>
    <col min="1797" max="1797" width="12.42578125" bestFit="1" customWidth="1"/>
    <col min="1798" max="1798" width="12.42578125" customWidth="1"/>
    <col min="2049" max="2049" width="13" customWidth="1"/>
    <col min="2051" max="2051" width="45.7109375" customWidth="1"/>
    <col min="2052" max="2052" width="12" customWidth="1"/>
    <col min="2053" max="2053" width="12.42578125" bestFit="1" customWidth="1"/>
    <col min="2054" max="2054" width="12.42578125" customWidth="1"/>
    <col min="2305" max="2305" width="13" customWidth="1"/>
    <col min="2307" max="2307" width="45.7109375" customWidth="1"/>
    <col min="2308" max="2308" width="12" customWidth="1"/>
    <col min="2309" max="2309" width="12.42578125" bestFit="1" customWidth="1"/>
    <col min="2310" max="2310" width="12.42578125" customWidth="1"/>
    <col min="2561" max="2561" width="13" customWidth="1"/>
    <col min="2563" max="2563" width="45.7109375" customWidth="1"/>
    <col min="2564" max="2564" width="12" customWidth="1"/>
    <col min="2565" max="2565" width="12.42578125" bestFit="1" customWidth="1"/>
    <col min="2566" max="2566" width="12.42578125" customWidth="1"/>
    <col min="2817" max="2817" width="13" customWidth="1"/>
    <col min="2819" max="2819" width="45.7109375" customWidth="1"/>
    <col min="2820" max="2820" width="12" customWidth="1"/>
    <col min="2821" max="2821" width="12.42578125" bestFit="1" customWidth="1"/>
    <col min="2822" max="2822" width="12.42578125" customWidth="1"/>
    <col min="3073" max="3073" width="13" customWidth="1"/>
    <col min="3075" max="3075" width="45.7109375" customWidth="1"/>
    <col min="3076" max="3076" width="12" customWidth="1"/>
    <col min="3077" max="3077" width="12.42578125" bestFit="1" customWidth="1"/>
    <col min="3078" max="3078" width="12.42578125" customWidth="1"/>
    <col min="3329" max="3329" width="13" customWidth="1"/>
    <col min="3331" max="3331" width="45.7109375" customWidth="1"/>
    <col min="3332" max="3332" width="12" customWidth="1"/>
    <col min="3333" max="3333" width="12.42578125" bestFit="1" customWidth="1"/>
    <col min="3334" max="3334" width="12.42578125" customWidth="1"/>
    <col min="3585" max="3585" width="13" customWidth="1"/>
    <col min="3587" max="3587" width="45.7109375" customWidth="1"/>
    <col min="3588" max="3588" width="12" customWidth="1"/>
    <col min="3589" max="3589" width="12.42578125" bestFit="1" customWidth="1"/>
    <col min="3590" max="3590" width="12.42578125" customWidth="1"/>
    <col min="3841" max="3841" width="13" customWidth="1"/>
    <col min="3843" max="3843" width="45.7109375" customWidth="1"/>
    <col min="3844" max="3844" width="12" customWidth="1"/>
    <col min="3845" max="3845" width="12.42578125" bestFit="1" customWidth="1"/>
    <col min="3846" max="3846" width="12.42578125" customWidth="1"/>
    <col min="4097" max="4097" width="13" customWidth="1"/>
    <col min="4099" max="4099" width="45.7109375" customWidth="1"/>
    <col min="4100" max="4100" width="12" customWidth="1"/>
    <col min="4101" max="4101" width="12.42578125" bestFit="1" customWidth="1"/>
    <col min="4102" max="4102" width="12.42578125" customWidth="1"/>
    <col min="4353" max="4353" width="13" customWidth="1"/>
    <col min="4355" max="4355" width="45.7109375" customWidth="1"/>
    <col min="4356" max="4356" width="12" customWidth="1"/>
    <col min="4357" max="4357" width="12.42578125" bestFit="1" customWidth="1"/>
    <col min="4358" max="4358" width="12.42578125" customWidth="1"/>
    <col min="4609" max="4609" width="13" customWidth="1"/>
    <col min="4611" max="4611" width="45.7109375" customWidth="1"/>
    <col min="4612" max="4612" width="12" customWidth="1"/>
    <col min="4613" max="4613" width="12.42578125" bestFit="1" customWidth="1"/>
    <col min="4614" max="4614" width="12.42578125" customWidth="1"/>
    <col min="4865" max="4865" width="13" customWidth="1"/>
    <col min="4867" max="4867" width="45.7109375" customWidth="1"/>
    <col min="4868" max="4868" width="12" customWidth="1"/>
    <col min="4869" max="4869" width="12.42578125" bestFit="1" customWidth="1"/>
    <col min="4870" max="4870" width="12.42578125" customWidth="1"/>
    <col min="5121" max="5121" width="13" customWidth="1"/>
    <col min="5123" max="5123" width="45.7109375" customWidth="1"/>
    <col min="5124" max="5124" width="12" customWidth="1"/>
    <col min="5125" max="5125" width="12.42578125" bestFit="1" customWidth="1"/>
    <col min="5126" max="5126" width="12.42578125" customWidth="1"/>
    <col min="5377" max="5377" width="13" customWidth="1"/>
    <col min="5379" max="5379" width="45.7109375" customWidth="1"/>
    <col min="5380" max="5380" width="12" customWidth="1"/>
    <col min="5381" max="5381" width="12.42578125" bestFit="1" customWidth="1"/>
    <col min="5382" max="5382" width="12.42578125" customWidth="1"/>
    <col min="5633" max="5633" width="13" customWidth="1"/>
    <col min="5635" max="5635" width="45.7109375" customWidth="1"/>
    <col min="5636" max="5636" width="12" customWidth="1"/>
    <col min="5637" max="5637" width="12.42578125" bestFit="1" customWidth="1"/>
    <col min="5638" max="5638" width="12.42578125" customWidth="1"/>
    <col min="5889" max="5889" width="13" customWidth="1"/>
    <col min="5891" max="5891" width="45.7109375" customWidth="1"/>
    <col min="5892" max="5892" width="12" customWidth="1"/>
    <col min="5893" max="5893" width="12.42578125" bestFit="1" customWidth="1"/>
    <col min="5894" max="5894" width="12.42578125" customWidth="1"/>
    <col min="6145" max="6145" width="13" customWidth="1"/>
    <col min="6147" max="6147" width="45.7109375" customWidth="1"/>
    <col min="6148" max="6148" width="12" customWidth="1"/>
    <col min="6149" max="6149" width="12.42578125" bestFit="1" customWidth="1"/>
    <col min="6150" max="6150" width="12.42578125" customWidth="1"/>
    <col min="6401" max="6401" width="13" customWidth="1"/>
    <col min="6403" max="6403" width="45.7109375" customWidth="1"/>
    <col min="6404" max="6404" width="12" customWidth="1"/>
    <col min="6405" max="6405" width="12.42578125" bestFit="1" customWidth="1"/>
    <col min="6406" max="6406" width="12.42578125" customWidth="1"/>
    <col min="6657" max="6657" width="13" customWidth="1"/>
    <col min="6659" max="6659" width="45.7109375" customWidth="1"/>
    <col min="6660" max="6660" width="12" customWidth="1"/>
    <col min="6661" max="6661" width="12.42578125" bestFit="1" customWidth="1"/>
    <col min="6662" max="6662" width="12.42578125" customWidth="1"/>
    <col min="6913" max="6913" width="13" customWidth="1"/>
    <col min="6915" max="6915" width="45.7109375" customWidth="1"/>
    <col min="6916" max="6916" width="12" customWidth="1"/>
    <col min="6917" max="6917" width="12.42578125" bestFit="1" customWidth="1"/>
    <col min="6918" max="6918" width="12.42578125" customWidth="1"/>
    <col min="7169" max="7169" width="13" customWidth="1"/>
    <col min="7171" max="7171" width="45.7109375" customWidth="1"/>
    <col min="7172" max="7172" width="12" customWidth="1"/>
    <col min="7173" max="7173" width="12.42578125" bestFit="1" customWidth="1"/>
    <col min="7174" max="7174" width="12.42578125" customWidth="1"/>
    <col min="7425" max="7425" width="13" customWidth="1"/>
    <col min="7427" max="7427" width="45.7109375" customWidth="1"/>
    <col min="7428" max="7428" width="12" customWidth="1"/>
    <col min="7429" max="7429" width="12.42578125" bestFit="1" customWidth="1"/>
    <col min="7430" max="7430" width="12.42578125" customWidth="1"/>
    <col min="7681" max="7681" width="13" customWidth="1"/>
    <col min="7683" max="7683" width="45.7109375" customWidth="1"/>
    <col min="7684" max="7684" width="12" customWidth="1"/>
    <col min="7685" max="7685" width="12.42578125" bestFit="1" customWidth="1"/>
    <col min="7686" max="7686" width="12.42578125" customWidth="1"/>
    <col min="7937" max="7937" width="13" customWidth="1"/>
    <col min="7939" max="7939" width="45.7109375" customWidth="1"/>
    <col min="7940" max="7940" width="12" customWidth="1"/>
    <col min="7941" max="7941" width="12.42578125" bestFit="1" customWidth="1"/>
    <col min="7942" max="7942" width="12.42578125" customWidth="1"/>
    <col min="8193" max="8193" width="13" customWidth="1"/>
    <col min="8195" max="8195" width="45.7109375" customWidth="1"/>
    <col min="8196" max="8196" width="12" customWidth="1"/>
    <col min="8197" max="8197" width="12.42578125" bestFit="1" customWidth="1"/>
    <col min="8198" max="8198" width="12.42578125" customWidth="1"/>
    <col min="8449" max="8449" width="13" customWidth="1"/>
    <col min="8451" max="8451" width="45.7109375" customWidth="1"/>
    <col min="8452" max="8452" width="12" customWidth="1"/>
    <col min="8453" max="8453" width="12.42578125" bestFit="1" customWidth="1"/>
    <col min="8454" max="8454" width="12.42578125" customWidth="1"/>
    <col min="8705" max="8705" width="13" customWidth="1"/>
    <col min="8707" max="8707" width="45.7109375" customWidth="1"/>
    <col min="8708" max="8708" width="12" customWidth="1"/>
    <col min="8709" max="8709" width="12.42578125" bestFit="1" customWidth="1"/>
    <col min="8710" max="8710" width="12.42578125" customWidth="1"/>
    <col min="8961" max="8961" width="13" customWidth="1"/>
    <col min="8963" max="8963" width="45.7109375" customWidth="1"/>
    <col min="8964" max="8964" width="12" customWidth="1"/>
    <col min="8965" max="8965" width="12.42578125" bestFit="1" customWidth="1"/>
    <col min="8966" max="8966" width="12.42578125" customWidth="1"/>
    <col min="9217" max="9217" width="13" customWidth="1"/>
    <col min="9219" max="9219" width="45.7109375" customWidth="1"/>
    <col min="9220" max="9220" width="12" customWidth="1"/>
    <col min="9221" max="9221" width="12.42578125" bestFit="1" customWidth="1"/>
    <col min="9222" max="9222" width="12.42578125" customWidth="1"/>
    <col min="9473" max="9473" width="13" customWidth="1"/>
    <col min="9475" max="9475" width="45.7109375" customWidth="1"/>
    <col min="9476" max="9476" width="12" customWidth="1"/>
    <col min="9477" max="9477" width="12.42578125" bestFit="1" customWidth="1"/>
    <col min="9478" max="9478" width="12.42578125" customWidth="1"/>
    <col min="9729" max="9729" width="13" customWidth="1"/>
    <col min="9731" max="9731" width="45.7109375" customWidth="1"/>
    <col min="9732" max="9732" width="12" customWidth="1"/>
    <col min="9733" max="9733" width="12.42578125" bestFit="1" customWidth="1"/>
    <col min="9734" max="9734" width="12.42578125" customWidth="1"/>
    <col min="9985" max="9985" width="13" customWidth="1"/>
    <col min="9987" max="9987" width="45.7109375" customWidth="1"/>
    <col min="9988" max="9988" width="12" customWidth="1"/>
    <col min="9989" max="9989" width="12.42578125" bestFit="1" customWidth="1"/>
    <col min="9990" max="9990" width="12.42578125" customWidth="1"/>
    <col min="10241" max="10241" width="13" customWidth="1"/>
    <col min="10243" max="10243" width="45.7109375" customWidth="1"/>
    <col min="10244" max="10244" width="12" customWidth="1"/>
    <col min="10245" max="10245" width="12.42578125" bestFit="1" customWidth="1"/>
    <col min="10246" max="10246" width="12.42578125" customWidth="1"/>
    <col min="10497" max="10497" width="13" customWidth="1"/>
    <col min="10499" max="10499" width="45.7109375" customWidth="1"/>
    <col min="10500" max="10500" width="12" customWidth="1"/>
    <col min="10501" max="10501" width="12.42578125" bestFit="1" customWidth="1"/>
    <col min="10502" max="10502" width="12.42578125" customWidth="1"/>
    <col min="10753" max="10753" width="13" customWidth="1"/>
    <col min="10755" max="10755" width="45.7109375" customWidth="1"/>
    <col min="10756" max="10756" width="12" customWidth="1"/>
    <col min="10757" max="10757" width="12.42578125" bestFit="1" customWidth="1"/>
    <col min="10758" max="10758" width="12.42578125" customWidth="1"/>
    <col min="11009" max="11009" width="13" customWidth="1"/>
    <col min="11011" max="11011" width="45.7109375" customWidth="1"/>
    <col min="11012" max="11012" width="12" customWidth="1"/>
    <col min="11013" max="11013" width="12.42578125" bestFit="1" customWidth="1"/>
    <col min="11014" max="11014" width="12.42578125" customWidth="1"/>
    <col min="11265" max="11265" width="13" customWidth="1"/>
    <col min="11267" max="11267" width="45.7109375" customWidth="1"/>
    <col min="11268" max="11268" width="12" customWidth="1"/>
    <col min="11269" max="11269" width="12.42578125" bestFit="1" customWidth="1"/>
    <col min="11270" max="11270" width="12.42578125" customWidth="1"/>
    <col min="11521" max="11521" width="13" customWidth="1"/>
    <col min="11523" max="11523" width="45.7109375" customWidth="1"/>
    <col min="11524" max="11524" width="12" customWidth="1"/>
    <col min="11525" max="11525" width="12.42578125" bestFit="1" customWidth="1"/>
    <col min="11526" max="11526" width="12.42578125" customWidth="1"/>
    <col min="11777" max="11777" width="13" customWidth="1"/>
    <col min="11779" max="11779" width="45.7109375" customWidth="1"/>
    <col min="11780" max="11780" width="12" customWidth="1"/>
    <col min="11781" max="11781" width="12.42578125" bestFit="1" customWidth="1"/>
    <col min="11782" max="11782" width="12.42578125" customWidth="1"/>
    <col min="12033" max="12033" width="13" customWidth="1"/>
    <col min="12035" max="12035" width="45.7109375" customWidth="1"/>
    <col min="12036" max="12036" width="12" customWidth="1"/>
    <col min="12037" max="12037" width="12.42578125" bestFit="1" customWidth="1"/>
    <col min="12038" max="12038" width="12.42578125" customWidth="1"/>
    <col min="12289" max="12289" width="13" customWidth="1"/>
    <col min="12291" max="12291" width="45.7109375" customWidth="1"/>
    <col min="12292" max="12292" width="12" customWidth="1"/>
    <col min="12293" max="12293" width="12.42578125" bestFit="1" customWidth="1"/>
    <col min="12294" max="12294" width="12.42578125" customWidth="1"/>
    <col min="12545" max="12545" width="13" customWidth="1"/>
    <col min="12547" max="12547" width="45.7109375" customWidth="1"/>
    <col min="12548" max="12548" width="12" customWidth="1"/>
    <col min="12549" max="12549" width="12.42578125" bestFit="1" customWidth="1"/>
    <col min="12550" max="12550" width="12.42578125" customWidth="1"/>
    <col min="12801" max="12801" width="13" customWidth="1"/>
    <col min="12803" max="12803" width="45.7109375" customWidth="1"/>
    <col min="12804" max="12804" width="12" customWidth="1"/>
    <col min="12805" max="12805" width="12.42578125" bestFit="1" customWidth="1"/>
    <col min="12806" max="12806" width="12.42578125" customWidth="1"/>
    <col min="13057" max="13057" width="13" customWidth="1"/>
    <col min="13059" max="13059" width="45.7109375" customWidth="1"/>
    <col min="13060" max="13060" width="12" customWidth="1"/>
    <col min="13061" max="13061" width="12.42578125" bestFit="1" customWidth="1"/>
    <col min="13062" max="13062" width="12.42578125" customWidth="1"/>
    <col min="13313" max="13313" width="13" customWidth="1"/>
    <col min="13315" max="13315" width="45.7109375" customWidth="1"/>
    <col min="13316" max="13316" width="12" customWidth="1"/>
    <col min="13317" max="13317" width="12.42578125" bestFit="1" customWidth="1"/>
    <col min="13318" max="13318" width="12.42578125" customWidth="1"/>
    <col min="13569" max="13569" width="13" customWidth="1"/>
    <col min="13571" max="13571" width="45.7109375" customWidth="1"/>
    <col min="13572" max="13572" width="12" customWidth="1"/>
    <col min="13573" max="13573" width="12.42578125" bestFit="1" customWidth="1"/>
    <col min="13574" max="13574" width="12.42578125" customWidth="1"/>
    <col min="13825" max="13825" width="13" customWidth="1"/>
    <col min="13827" max="13827" width="45.7109375" customWidth="1"/>
    <col min="13828" max="13828" width="12" customWidth="1"/>
    <col min="13829" max="13829" width="12.42578125" bestFit="1" customWidth="1"/>
    <col min="13830" max="13830" width="12.42578125" customWidth="1"/>
    <col min="14081" max="14081" width="13" customWidth="1"/>
    <col min="14083" max="14083" width="45.7109375" customWidth="1"/>
    <col min="14084" max="14084" width="12" customWidth="1"/>
    <col min="14085" max="14085" width="12.42578125" bestFit="1" customWidth="1"/>
    <col min="14086" max="14086" width="12.42578125" customWidth="1"/>
    <col min="14337" max="14337" width="13" customWidth="1"/>
    <col min="14339" max="14339" width="45.7109375" customWidth="1"/>
    <col min="14340" max="14340" width="12" customWidth="1"/>
    <col min="14341" max="14341" width="12.42578125" bestFit="1" customWidth="1"/>
    <col min="14342" max="14342" width="12.42578125" customWidth="1"/>
    <col min="14593" max="14593" width="13" customWidth="1"/>
    <col min="14595" max="14595" width="45.7109375" customWidth="1"/>
    <col min="14596" max="14596" width="12" customWidth="1"/>
    <col min="14597" max="14597" width="12.42578125" bestFit="1" customWidth="1"/>
    <col min="14598" max="14598" width="12.42578125" customWidth="1"/>
    <col min="14849" max="14849" width="13" customWidth="1"/>
    <col min="14851" max="14851" width="45.7109375" customWidth="1"/>
    <col min="14852" max="14852" width="12" customWidth="1"/>
    <col min="14853" max="14853" width="12.42578125" bestFit="1" customWidth="1"/>
    <col min="14854" max="14854" width="12.42578125" customWidth="1"/>
    <col min="15105" max="15105" width="13" customWidth="1"/>
    <col min="15107" max="15107" width="45.7109375" customWidth="1"/>
    <col min="15108" max="15108" width="12" customWidth="1"/>
    <col min="15109" max="15109" width="12.42578125" bestFit="1" customWidth="1"/>
    <col min="15110" max="15110" width="12.42578125" customWidth="1"/>
    <col min="15361" max="15361" width="13" customWidth="1"/>
    <col min="15363" max="15363" width="45.7109375" customWidth="1"/>
    <col min="15364" max="15364" width="12" customWidth="1"/>
    <col min="15365" max="15365" width="12.42578125" bestFit="1" customWidth="1"/>
    <col min="15366" max="15366" width="12.42578125" customWidth="1"/>
    <col min="15617" max="15617" width="13" customWidth="1"/>
    <col min="15619" max="15619" width="45.7109375" customWidth="1"/>
    <col min="15620" max="15620" width="12" customWidth="1"/>
    <col min="15621" max="15621" width="12.42578125" bestFit="1" customWidth="1"/>
    <col min="15622" max="15622" width="12.42578125" customWidth="1"/>
    <col min="15873" max="15873" width="13" customWidth="1"/>
    <col min="15875" max="15875" width="45.7109375" customWidth="1"/>
    <col min="15876" max="15876" width="12" customWidth="1"/>
    <col min="15877" max="15877" width="12.42578125" bestFit="1" customWidth="1"/>
    <col min="15878" max="15878" width="12.42578125" customWidth="1"/>
    <col min="16129" max="16129" width="13" customWidth="1"/>
    <col min="16131" max="16131" width="45.7109375" customWidth="1"/>
    <col min="16132" max="16132" width="12" customWidth="1"/>
    <col min="16133" max="16133" width="12.42578125" bestFit="1" customWidth="1"/>
    <col min="16134" max="16134" width="12.42578125" customWidth="1"/>
  </cols>
  <sheetData>
    <row r="1" spans="1:5" ht="15.75">
      <c r="C1" s="37" t="s">
        <v>140</v>
      </c>
    </row>
    <row r="2" spans="1:5">
      <c r="C2" s="38" t="str">
        <f>project</f>
        <v>XXXXXXXXXXXX</v>
      </c>
    </row>
    <row r="4" spans="1:5">
      <c r="A4" t="s">
        <v>141</v>
      </c>
      <c r="D4" t="s">
        <v>98</v>
      </c>
      <c r="E4" s="2">
        <f>flow</f>
        <v>30100</v>
      </c>
    </row>
    <row r="5" spans="1:5">
      <c r="A5" t="s">
        <v>5</v>
      </c>
      <c r="D5" t="s">
        <v>142</v>
      </c>
      <c r="E5" s="2">
        <f>vacumn</f>
        <v>9.5000000000000001E-2</v>
      </c>
    </row>
    <row r="6" spans="1:5">
      <c r="A6" t="s">
        <v>143</v>
      </c>
      <c r="D6" t="s">
        <v>142</v>
      </c>
      <c r="E6">
        <f>+E5-0.005</f>
        <v>0.09</v>
      </c>
    </row>
    <row r="7" spans="1:5">
      <c r="C7" t="s">
        <v>144</v>
      </c>
      <c r="D7" t="s">
        <v>145</v>
      </c>
      <c r="E7" s="39">
        <f>+(760/25.4)*E6</f>
        <v>2.6929133858267718</v>
      </c>
    </row>
    <row r="8" spans="1:5">
      <c r="A8" t="s">
        <v>146</v>
      </c>
      <c r="D8" t="s">
        <v>8</v>
      </c>
      <c r="E8" s="2">
        <f>enthalpy</f>
        <v>1010</v>
      </c>
    </row>
    <row r="9" spans="1:5">
      <c r="C9" t="s">
        <v>147</v>
      </c>
      <c r="D9" t="s">
        <v>148</v>
      </c>
      <c r="E9">
        <f>+E8*2.204</f>
        <v>2226.04</v>
      </c>
    </row>
    <row r="10" spans="1:5">
      <c r="C10" t="s">
        <v>149</v>
      </c>
      <c r="D10" t="s">
        <v>150</v>
      </c>
      <c r="E10">
        <f>+E9*252.16</f>
        <v>561318.24639999995</v>
      </c>
    </row>
    <row r="11" spans="1:5">
      <c r="C11" t="s">
        <v>151</v>
      </c>
      <c r="D11" t="s">
        <v>122</v>
      </c>
      <c r="E11">
        <f>+E10/1000</f>
        <v>561.31824639999991</v>
      </c>
    </row>
    <row r="12" spans="1:5">
      <c r="A12" t="s">
        <v>152</v>
      </c>
      <c r="D12" t="s">
        <v>10</v>
      </c>
      <c r="E12" s="2">
        <f>exh_temp</f>
        <v>112.01</v>
      </c>
    </row>
    <row r="13" spans="1:5">
      <c r="D13" t="s">
        <v>12</v>
      </c>
      <c r="E13" s="39">
        <f>+(E12-32)*5/9</f>
        <v>44.45</v>
      </c>
    </row>
    <row r="14" spans="1:5">
      <c r="A14" t="s">
        <v>153</v>
      </c>
      <c r="B14" s="39">
        <f>ROUND(E7,2)</f>
        <v>2.69</v>
      </c>
      <c r="C14" t="s">
        <v>154</v>
      </c>
      <c r="D14" t="s">
        <v>10</v>
      </c>
      <c r="E14" s="2">
        <f>VLOOKUP(B14,[1]STEAM!A5:C475,2,FALSE)</f>
        <v>111.22</v>
      </c>
    </row>
    <row r="15" spans="1:5">
      <c r="C15" t="s">
        <v>155</v>
      </c>
      <c r="D15" t="s">
        <v>12</v>
      </c>
      <c r="E15" s="39">
        <f>+(E14-32)*5/9</f>
        <v>44.011111111111113</v>
      </c>
    </row>
    <row r="16" spans="1:5">
      <c r="A16" t="s">
        <v>156</v>
      </c>
      <c r="D16" t="s">
        <v>10</v>
      </c>
      <c r="E16" s="40">
        <f>((wt_i/5)*9)+32</f>
        <v>89.6</v>
      </c>
    </row>
    <row r="17" spans="1:5">
      <c r="A17" t="s">
        <v>157</v>
      </c>
      <c r="D17" t="s">
        <v>10</v>
      </c>
      <c r="E17" s="40">
        <f>((wt_o/5)*9)+32</f>
        <v>104</v>
      </c>
    </row>
    <row r="18" spans="1:5">
      <c r="A18" t="s">
        <v>130</v>
      </c>
      <c r="E18" s="40">
        <f>cf</f>
        <v>0.85</v>
      </c>
    </row>
    <row r="19" spans="1:5">
      <c r="A19" t="s">
        <v>158</v>
      </c>
      <c r="D19" t="s">
        <v>159</v>
      </c>
      <c r="E19" s="40">
        <f>Vw</f>
        <v>6</v>
      </c>
    </row>
    <row r="20" spans="1:5">
      <c r="D20" t="s">
        <v>160</v>
      </c>
      <c r="E20" s="39">
        <f>+E19/3.2808</f>
        <v>1.8288222384784198</v>
      </c>
    </row>
    <row r="21" spans="1:5">
      <c r="A21" t="s">
        <v>161</v>
      </c>
      <c r="E21" s="39"/>
    </row>
    <row r="22" spans="1:5">
      <c r="C22" t="s">
        <v>162</v>
      </c>
      <c r="D22" t="s">
        <v>23</v>
      </c>
      <c r="E22" s="40">
        <f>tube_od</f>
        <v>0.75</v>
      </c>
    </row>
    <row r="23" spans="1:5">
      <c r="C23" t="s">
        <v>163</v>
      </c>
      <c r="E23" s="40" t="str">
        <f>tm</f>
        <v>AB18</v>
      </c>
    </row>
    <row r="24" spans="1:5">
      <c r="E24" s="39"/>
    </row>
    <row r="25" spans="1:5">
      <c r="E25" s="39"/>
    </row>
    <row r="26" spans="1:5">
      <c r="A26" s="2" t="s">
        <v>164</v>
      </c>
    </row>
    <row r="28" spans="1:5">
      <c r="A28" t="s">
        <v>165</v>
      </c>
    </row>
    <row r="29" spans="1:5">
      <c r="B29" t="s">
        <v>166</v>
      </c>
      <c r="C29" t="s">
        <v>167</v>
      </c>
    </row>
    <row r="30" spans="1:5">
      <c r="B30" t="s">
        <v>168</v>
      </c>
      <c r="D30" t="s">
        <v>12</v>
      </c>
      <c r="E30" s="2">
        <f>gvc_temp</f>
        <v>99.35</v>
      </c>
    </row>
    <row r="31" spans="1:5">
      <c r="B31" t="s">
        <v>169</v>
      </c>
      <c r="D31" t="s">
        <v>34</v>
      </c>
      <c r="E31" s="2">
        <f>gvc_flow</f>
        <v>300</v>
      </c>
    </row>
    <row r="32" spans="1:5">
      <c r="B32" t="s">
        <v>170</v>
      </c>
      <c r="D32" t="s">
        <v>171</v>
      </c>
      <c r="E32" s="39">
        <f>+(E30-E15)*E31</f>
        <v>16601.666666666664</v>
      </c>
    </row>
    <row r="34" spans="2:5">
      <c r="B34" t="s">
        <v>172</v>
      </c>
    </row>
    <row r="35" spans="2:5">
      <c r="B35" t="s">
        <v>173</v>
      </c>
    </row>
    <row r="36" spans="2:5">
      <c r="C36" t="s">
        <v>174</v>
      </c>
      <c r="D36" t="s">
        <v>12</v>
      </c>
      <c r="E36" s="2">
        <f>ic_temp</f>
        <v>73.2</v>
      </c>
    </row>
    <row r="37" spans="2:5">
      <c r="C37" t="s">
        <v>33</v>
      </c>
      <c r="D37" t="s">
        <v>34</v>
      </c>
      <c r="E37" s="2">
        <f>ic_flow</f>
        <v>175</v>
      </c>
    </row>
    <row r="38" spans="2:5">
      <c r="B38" t="s">
        <v>175</v>
      </c>
      <c r="D38" t="s">
        <v>122</v>
      </c>
      <c r="E38">
        <f>+(E36-E15)*E37</f>
        <v>5108.0555555555557</v>
      </c>
    </row>
    <row r="39" spans="2:5">
      <c r="B39" t="s">
        <v>176</v>
      </c>
    </row>
    <row r="40" spans="2:5">
      <c r="C40" t="s">
        <v>174</v>
      </c>
      <c r="D40" t="s">
        <v>12</v>
      </c>
      <c r="E40" s="2">
        <f>ac_temp</f>
        <v>85</v>
      </c>
    </row>
    <row r="41" spans="2:5">
      <c r="C41" t="s">
        <v>33</v>
      </c>
      <c r="D41" t="s">
        <v>34</v>
      </c>
      <c r="E41" s="2">
        <f>ac_flow</f>
        <v>64.63</v>
      </c>
    </row>
    <row r="42" spans="2:5">
      <c r="B42" t="s">
        <v>177</v>
      </c>
      <c r="D42" t="s">
        <v>122</v>
      </c>
      <c r="E42">
        <f>+(E40-E15)*E41</f>
        <v>2649.1118888888886</v>
      </c>
    </row>
    <row r="44" spans="2:5">
      <c r="B44" t="s">
        <v>178</v>
      </c>
      <c r="D44" t="s">
        <v>179</v>
      </c>
      <c r="E44">
        <f>+E38+E42</f>
        <v>7757.1674444444443</v>
      </c>
    </row>
    <row r="46" spans="2:5">
      <c r="B46" t="s">
        <v>180</v>
      </c>
      <c r="D46" t="s">
        <v>122</v>
      </c>
      <c r="E46" s="39">
        <f>+E44+E32</f>
        <v>24358.834111111108</v>
      </c>
    </row>
    <row r="48" spans="2:5">
      <c r="B48" t="s">
        <v>181</v>
      </c>
      <c r="D48" t="s">
        <v>122</v>
      </c>
      <c r="E48">
        <f>+((E11-E15)*E4)</f>
        <v>15570944.772195553</v>
      </c>
    </row>
    <row r="50" spans="1:5">
      <c r="B50" t="s">
        <v>182</v>
      </c>
      <c r="D50" t="str">
        <f>+D48</f>
        <v>Kcal/kg</v>
      </c>
      <c r="E50" s="39">
        <f>+E48+E46</f>
        <v>15595303.606306665</v>
      </c>
    </row>
    <row r="51" spans="1:5">
      <c r="A51" s="2" t="s">
        <v>183</v>
      </c>
    </row>
    <row r="53" spans="1:5">
      <c r="C53" t="s">
        <v>184</v>
      </c>
    </row>
    <row r="55" spans="1:5">
      <c r="C55" t="s">
        <v>185</v>
      </c>
      <c r="D55" t="s">
        <v>186</v>
      </c>
      <c r="E55" s="2">
        <f>+[1]U1!C29</f>
        <v>654</v>
      </c>
    </row>
    <row r="56" spans="1:5">
      <c r="C56" t="s">
        <v>187</v>
      </c>
      <c r="E56" s="2"/>
    </row>
    <row r="57" spans="1:5">
      <c r="C57" t="s">
        <v>188</v>
      </c>
      <c r="E57" s="2">
        <f>VLOOKUP(E16,[1]Fw!A6:B96,2)</f>
        <v>1.0720000000000001</v>
      </c>
    </row>
    <row r="58" spans="1:5">
      <c r="C58" t="s">
        <v>189</v>
      </c>
      <c r="E58" s="2"/>
    </row>
    <row r="59" spans="1:5">
      <c r="C59" t="s">
        <v>190</v>
      </c>
      <c r="E59" s="2">
        <f>VLOOKUP(E23,[1]Fm!A5:C130,3,FALSE)</f>
        <v>1</v>
      </c>
    </row>
    <row r="60" spans="1:5">
      <c r="C60" t="s">
        <v>191</v>
      </c>
      <c r="E60" s="2"/>
    </row>
    <row r="61" spans="1:5">
      <c r="C61" t="s">
        <v>192</v>
      </c>
      <c r="E61" s="2">
        <f>cf</f>
        <v>0.85</v>
      </c>
    </row>
    <row r="63" spans="1:5">
      <c r="C63" t="s">
        <v>193</v>
      </c>
      <c r="D63" t="str">
        <f>+D55</f>
        <v>Btu/hr*ft2*°F</v>
      </c>
      <c r="E63">
        <f>+E55*E57*E59*E61</f>
        <v>595.9248</v>
      </c>
    </row>
    <row r="64" spans="1:5">
      <c r="C64" t="s">
        <v>194</v>
      </c>
      <c r="D64" t="s">
        <v>195</v>
      </c>
      <c r="E64">
        <f>+E63*4.882428</f>
        <v>2909.5599294143999</v>
      </c>
    </row>
    <row r="65" spans="1:5">
      <c r="A65" s="2" t="s">
        <v>196</v>
      </c>
    </row>
    <row r="67" spans="1:5">
      <c r="C67" t="s">
        <v>197</v>
      </c>
    </row>
    <row r="68" spans="1:5">
      <c r="C68" t="s">
        <v>198</v>
      </c>
    </row>
    <row r="69" spans="1:5">
      <c r="C69" t="s">
        <v>199</v>
      </c>
    </row>
    <row r="70" spans="1:5">
      <c r="C70" t="s">
        <v>200</v>
      </c>
    </row>
    <row r="71" spans="1:5">
      <c r="C71" t="s">
        <v>201</v>
      </c>
    </row>
    <row r="73" spans="1:5">
      <c r="C73" t="s">
        <v>202</v>
      </c>
      <c r="D73" t="s">
        <v>12</v>
      </c>
      <c r="E73" s="39">
        <f>wt_o-wt_i</f>
        <v>8</v>
      </c>
    </row>
    <row r="74" spans="1:5">
      <c r="C74" t="s">
        <v>203</v>
      </c>
      <c r="D74" t="s">
        <v>12</v>
      </c>
      <c r="E74" s="39">
        <f>ts-wt_i</f>
        <v>12.011111111111113</v>
      </c>
    </row>
    <row r="75" spans="1:5">
      <c r="C75" t="s">
        <v>204</v>
      </c>
      <c r="D75" t="s">
        <v>12</v>
      </c>
      <c r="E75" s="39">
        <f>ts-wt_o</f>
        <v>4.0111111111111128</v>
      </c>
    </row>
    <row r="77" spans="1:5">
      <c r="C77" t="s">
        <v>205</v>
      </c>
      <c r="E77">
        <f>LN(E74/E75)</f>
        <v>1.0967638593063271</v>
      </c>
    </row>
    <row r="78" spans="1:5">
      <c r="C78" t="s">
        <v>206</v>
      </c>
      <c r="E78">
        <f>+E73/E77</f>
        <v>7.2941863757799048</v>
      </c>
    </row>
    <row r="80" spans="1:5">
      <c r="A80" s="2" t="s">
        <v>207</v>
      </c>
    </row>
    <row r="82" spans="1:5">
      <c r="C82" t="s">
        <v>208</v>
      </c>
    </row>
    <row r="84" spans="1:5">
      <c r="C84" t="s">
        <v>209</v>
      </c>
      <c r="D84" t="s">
        <v>210</v>
      </c>
      <c r="E84">
        <f>+E50/(E64*E78)</f>
        <v>734.83472523580792</v>
      </c>
    </row>
    <row r="85" spans="1:5">
      <c r="C85" t="s">
        <v>211</v>
      </c>
      <c r="E85">
        <f>+E84*(1+e_surface/100)</f>
        <v>808.3181977593888</v>
      </c>
    </row>
    <row r="87" spans="1:5">
      <c r="A87" s="2" t="s">
        <v>212</v>
      </c>
    </row>
    <row r="88" spans="1:5">
      <c r="C88" t="s">
        <v>213</v>
      </c>
    </row>
    <row r="89" spans="1:5">
      <c r="C89" t="s">
        <v>214</v>
      </c>
      <c r="D89" t="s">
        <v>215</v>
      </c>
      <c r="E89">
        <f>+E48/(E92*E93*E94)</f>
        <v>1958.8262313558675</v>
      </c>
    </row>
    <row r="90" spans="1:5">
      <c r="C90" t="s">
        <v>216</v>
      </c>
    </row>
    <row r="92" spans="1:5">
      <c r="C92" t="s">
        <v>217</v>
      </c>
      <c r="E92">
        <v>993.64</v>
      </c>
    </row>
    <row r="93" spans="1:5">
      <c r="C93" t="s">
        <v>218</v>
      </c>
      <c r="E93">
        <v>1</v>
      </c>
    </row>
    <row r="94" spans="1:5">
      <c r="C94" t="s">
        <v>219</v>
      </c>
      <c r="E94" s="39">
        <f>+E73</f>
        <v>8</v>
      </c>
    </row>
    <row r="95" spans="1:5">
      <c r="E95" s="39"/>
    </row>
    <row r="96" spans="1:5">
      <c r="E96" s="39"/>
    </row>
    <row r="97" spans="1:5">
      <c r="E97" s="39"/>
    </row>
    <row r="99" spans="1:5">
      <c r="A99" s="2" t="s">
        <v>220</v>
      </c>
    </row>
    <row r="100" spans="1:5">
      <c r="B100" t="s">
        <v>221</v>
      </c>
    </row>
    <row r="101" spans="1:5">
      <c r="C101" t="s">
        <v>222</v>
      </c>
      <c r="D101" t="s">
        <v>23</v>
      </c>
      <c r="E101">
        <f>+[1]tube!E25</f>
        <v>0.65200000000000002</v>
      </c>
    </row>
    <row r="102" spans="1:5">
      <c r="C102" t="s">
        <v>223</v>
      </c>
      <c r="D102" t="s">
        <v>210</v>
      </c>
      <c r="E102">
        <f>+(E101*E101*3.14159*25.4*25.4)/(4*1000*1000)</f>
        <v>2.1540319425081438E-4</v>
      </c>
    </row>
    <row r="104" spans="1:5">
      <c r="C104" t="s">
        <v>224</v>
      </c>
    </row>
    <row r="105" spans="1:5">
      <c r="B105" t="s">
        <v>225</v>
      </c>
      <c r="D105" t="s">
        <v>226</v>
      </c>
      <c r="E105">
        <f>+E89/(E102*E20*3600)</f>
        <v>1381.2420045202161</v>
      </c>
    </row>
    <row r="106" spans="1:5">
      <c r="C106" t="s">
        <v>227</v>
      </c>
    </row>
    <row r="108" spans="1:5">
      <c r="B108" t="s">
        <v>228</v>
      </c>
      <c r="E108" s="41">
        <f>+E105*(1+p_margin/100)</f>
        <v>1519.3662049722379</v>
      </c>
    </row>
    <row r="109" spans="1:5">
      <c r="B109" t="s">
        <v>229</v>
      </c>
      <c r="E109" s="41">
        <f>+E108*w_pass</f>
        <v>3038.7324099444759</v>
      </c>
    </row>
    <row r="111" spans="1:5">
      <c r="A111" s="2" t="s">
        <v>230</v>
      </c>
    </row>
    <row r="113" spans="1:5">
      <c r="B113" t="s">
        <v>231</v>
      </c>
      <c r="D113" t="s">
        <v>210</v>
      </c>
      <c r="E113">
        <f>+(E22*3.1159*25.4)/1000</f>
        <v>5.9357894999999994E-2</v>
      </c>
    </row>
    <row r="115" spans="1:5">
      <c r="C115" t="s">
        <v>232</v>
      </c>
    </row>
    <row r="116" spans="1:5">
      <c r="B116" t="s">
        <v>233</v>
      </c>
      <c r="D116" t="s">
        <v>109</v>
      </c>
      <c r="E116">
        <f>+E84/(E105*2*E113)</f>
        <v>4.4813762388242973</v>
      </c>
    </row>
    <row r="117" spans="1:5">
      <c r="C117" t="s">
        <v>234</v>
      </c>
    </row>
    <row r="119" spans="1:5">
      <c r="B119" t="s">
        <v>235</v>
      </c>
      <c r="D119" t="s">
        <v>109</v>
      </c>
      <c r="E119" s="39">
        <f>+E85/(E113*E109)</f>
        <v>4.4813762388242964</v>
      </c>
    </row>
    <row r="120" spans="1:5">
      <c r="B120" t="s">
        <v>236</v>
      </c>
    </row>
    <row r="121" spans="1:5">
      <c r="D121" t="s">
        <v>237</v>
      </c>
      <c r="E121" s="39">
        <f>+E119*1000/304.8</f>
        <v>14.702677948898611</v>
      </c>
    </row>
    <row r="122" spans="1:5">
      <c r="A122" s="2" t="s">
        <v>238</v>
      </c>
    </row>
    <row r="124" spans="1:5">
      <c r="B124" t="s">
        <v>239</v>
      </c>
    </row>
    <row r="125" spans="1:5">
      <c r="B125" t="s">
        <v>240</v>
      </c>
    </row>
    <row r="127" spans="1:5">
      <c r="C127" t="s">
        <v>241</v>
      </c>
    </row>
    <row r="129" spans="3:5">
      <c r="C129" t="s">
        <v>242</v>
      </c>
      <c r="D129" t="s">
        <v>243</v>
      </c>
      <c r="E129">
        <f>+[1]Re!F49</f>
        <v>3.12</v>
      </c>
    </row>
    <row r="130" spans="3:5">
      <c r="C130" t="s">
        <v>244</v>
      </c>
      <c r="D130" t="s">
        <v>243</v>
      </c>
      <c r="E130" s="39">
        <f>+(E140*E136*E134)+E129</f>
        <v>11.625992779115808</v>
      </c>
    </row>
    <row r="131" spans="3:5">
      <c r="D131" t="s">
        <v>245</v>
      </c>
      <c r="E131" s="39">
        <f>+E130/3.048</f>
        <v>3.8143020928857641</v>
      </c>
    </row>
    <row r="132" spans="3:5">
      <c r="D132" t="s">
        <v>246</v>
      </c>
      <c r="E132" s="39">
        <f>+E131/10</f>
        <v>0.38143020928857641</v>
      </c>
    </row>
    <row r="134" spans="3:5">
      <c r="C134" t="s">
        <v>247</v>
      </c>
      <c r="E134" s="39">
        <f>+E121*w_pass</f>
        <v>29.405355897797222</v>
      </c>
    </row>
    <row r="135" spans="3:5">
      <c r="E135" s="39"/>
    </row>
    <row r="136" spans="3:5">
      <c r="C136" t="s">
        <v>248</v>
      </c>
      <c r="E136" s="39">
        <f>+[1]R1!E51</f>
        <v>1.1476470588235292</v>
      </c>
    </row>
    <row r="138" spans="3:5">
      <c r="C138" s="42" t="s">
        <v>249</v>
      </c>
    </row>
    <row r="139" spans="3:5">
      <c r="C139" t="s">
        <v>250</v>
      </c>
      <c r="D139">
        <f>0.00642* POWER(E146,1.75)</f>
        <v>0.14767253025339852</v>
      </c>
    </row>
    <row r="140" spans="3:5">
      <c r="C140" t="s">
        <v>251</v>
      </c>
      <c r="D140" s="42" t="s">
        <v>252</v>
      </c>
      <c r="E140" s="43">
        <f>+D139/D141</f>
        <v>0.2520520427832138</v>
      </c>
    </row>
    <row r="141" spans="3:5">
      <c r="C141" s="42" t="s">
        <v>253</v>
      </c>
      <c r="D141">
        <f>+POWER(E147,1.25)</f>
        <v>0.58588110861061127</v>
      </c>
    </row>
    <row r="142" spans="3:5">
      <c r="C142" t="s">
        <v>254</v>
      </c>
    </row>
    <row r="144" spans="3:5">
      <c r="C144" t="s">
        <v>255</v>
      </c>
    </row>
    <row r="145" spans="3:5">
      <c r="C145" t="s">
        <v>256</v>
      </c>
    </row>
    <row r="146" spans="3:5">
      <c r="C146" t="s">
        <v>257</v>
      </c>
      <c r="D146" t="s">
        <v>159</v>
      </c>
      <c r="E146">
        <f>Vw</f>
        <v>6</v>
      </c>
    </row>
    <row r="147" spans="3:5">
      <c r="C147" t="s">
        <v>258</v>
      </c>
      <c r="E147">
        <f>+[1]tube!E25</f>
        <v>0.65200000000000002</v>
      </c>
    </row>
  </sheetData>
  <sheetProtection algorithmName="SHA-512" hashValue="PeNsSmIi3u9/y/ZHrUiuFJrMGTOt+NGcRoE2z8F8QppEsQJBslowdAZUB4XgK++1atswPSsxK848gV4C2z2PIw==" saltValue="TWtcZSb9/VLNvvroZpaG4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4" workbookViewId="0">
      <selection sqref="A1:XFD1048576"/>
    </sheetView>
  </sheetViews>
  <sheetFormatPr defaultRowHeight="15"/>
  <cols>
    <col min="1" max="1" width="7" customWidth="1"/>
    <col min="2" max="2" width="13.28515625" customWidth="1"/>
    <col min="257" max="257" width="7" customWidth="1"/>
    <col min="258" max="258" width="13.28515625" customWidth="1"/>
    <col min="513" max="513" width="7" customWidth="1"/>
    <col min="514" max="514" width="13.28515625" customWidth="1"/>
    <col min="769" max="769" width="7" customWidth="1"/>
    <col min="770" max="770" width="13.28515625" customWidth="1"/>
    <col min="1025" max="1025" width="7" customWidth="1"/>
    <col min="1026" max="1026" width="13.28515625" customWidth="1"/>
    <col min="1281" max="1281" width="7" customWidth="1"/>
    <col min="1282" max="1282" width="13.28515625" customWidth="1"/>
    <col min="1537" max="1537" width="7" customWidth="1"/>
    <col min="1538" max="1538" width="13.28515625" customWidth="1"/>
    <col min="1793" max="1793" width="7" customWidth="1"/>
    <col min="1794" max="1794" width="13.28515625" customWidth="1"/>
    <col min="2049" max="2049" width="7" customWidth="1"/>
    <col min="2050" max="2050" width="13.28515625" customWidth="1"/>
    <col min="2305" max="2305" width="7" customWidth="1"/>
    <col min="2306" max="2306" width="13.28515625" customWidth="1"/>
    <col min="2561" max="2561" width="7" customWidth="1"/>
    <col min="2562" max="2562" width="13.28515625" customWidth="1"/>
    <col min="2817" max="2817" width="7" customWidth="1"/>
    <col min="2818" max="2818" width="13.28515625" customWidth="1"/>
    <col min="3073" max="3073" width="7" customWidth="1"/>
    <col min="3074" max="3074" width="13.28515625" customWidth="1"/>
    <col min="3329" max="3329" width="7" customWidth="1"/>
    <col min="3330" max="3330" width="13.28515625" customWidth="1"/>
    <col min="3585" max="3585" width="7" customWidth="1"/>
    <col min="3586" max="3586" width="13.28515625" customWidth="1"/>
    <col min="3841" max="3841" width="7" customWidth="1"/>
    <col min="3842" max="3842" width="13.28515625" customWidth="1"/>
    <col min="4097" max="4097" width="7" customWidth="1"/>
    <col min="4098" max="4098" width="13.28515625" customWidth="1"/>
    <col min="4353" max="4353" width="7" customWidth="1"/>
    <col min="4354" max="4354" width="13.28515625" customWidth="1"/>
    <col min="4609" max="4609" width="7" customWidth="1"/>
    <col min="4610" max="4610" width="13.28515625" customWidth="1"/>
    <col min="4865" max="4865" width="7" customWidth="1"/>
    <col min="4866" max="4866" width="13.28515625" customWidth="1"/>
    <col min="5121" max="5121" width="7" customWidth="1"/>
    <col min="5122" max="5122" width="13.28515625" customWidth="1"/>
    <col min="5377" max="5377" width="7" customWidth="1"/>
    <col min="5378" max="5378" width="13.28515625" customWidth="1"/>
    <col min="5633" max="5633" width="7" customWidth="1"/>
    <col min="5634" max="5634" width="13.28515625" customWidth="1"/>
    <col min="5889" max="5889" width="7" customWidth="1"/>
    <col min="5890" max="5890" width="13.28515625" customWidth="1"/>
    <col min="6145" max="6145" width="7" customWidth="1"/>
    <col min="6146" max="6146" width="13.28515625" customWidth="1"/>
    <col min="6401" max="6401" width="7" customWidth="1"/>
    <col min="6402" max="6402" width="13.28515625" customWidth="1"/>
    <col min="6657" max="6657" width="7" customWidth="1"/>
    <col min="6658" max="6658" width="13.28515625" customWidth="1"/>
    <col min="6913" max="6913" width="7" customWidth="1"/>
    <col min="6914" max="6914" width="13.28515625" customWidth="1"/>
    <col min="7169" max="7169" width="7" customWidth="1"/>
    <col min="7170" max="7170" width="13.28515625" customWidth="1"/>
    <col min="7425" max="7425" width="7" customWidth="1"/>
    <col min="7426" max="7426" width="13.28515625" customWidth="1"/>
    <col min="7681" max="7681" width="7" customWidth="1"/>
    <col min="7682" max="7682" width="13.28515625" customWidth="1"/>
    <col min="7937" max="7937" width="7" customWidth="1"/>
    <col min="7938" max="7938" width="13.28515625" customWidth="1"/>
    <col min="8193" max="8193" width="7" customWidth="1"/>
    <col min="8194" max="8194" width="13.28515625" customWidth="1"/>
    <col min="8449" max="8449" width="7" customWidth="1"/>
    <col min="8450" max="8450" width="13.28515625" customWidth="1"/>
    <col min="8705" max="8705" width="7" customWidth="1"/>
    <col min="8706" max="8706" width="13.28515625" customWidth="1"/>
    <col min="8961" max="8961" width="7" customWidth="1"/>
    <col min="8962" max="8962" width="13.28515625" customWidth="1"/>
    <col min="9217" max="9217" width="7" customWidth="1"/>
    <col min="9218" max="9218" width="13.28515625" customWidth="1"/>
    <col min="9473" max="9473" width="7" customWidth="1"/>
    <col min="9474" max="9474" width="13.28515625" customWidth="1"/>
    <col min="9729" max="9729" width="7" customWidth="1"/>
    <col min="9730" max="9730" width="13.28515625" customWidth="1"/>
    <col min="9985" max="9985" width="7" customWidth="1"/>
    <col min="9986" max="9986" width="13.28515625" customWidth="1"/>
    <col min="10241" max="10241" width="7" customWidth="1"/>
    <col min="10242" max="10242" width="13.28515625" customWidth="1"/>
    <col min="10497" max="10497" width="7" customWidth="1"/>
    <col min="10498" max="10498" width="13.28515625" customWidth="1"/>
    <col min="10753" max="10753" width="7" customWidth="1"/>
    <col min="10754" max="10754" width="13.28515625" customWidth="1"/>
    <col min="11009" max="11009" width="7" customWidth="1"/>
    <col min="11010" max="11010" width="13.28515625" customWidth="1"/>
    <col min="11265" max="11265" width="7" customWidth="1"/>
    <col min="11266" max="11266" width="13.28515625" customWidth="1"/>
    <col min="11521" max="11521" width="7" customWidth="1"/>
    <col min="11522" max="11522" width="13.28515625" customWidth="1"/>
    <col min="11777" max="11777" width="7" customWidth="1"/>
    <col min="11778" max="11778" width="13.28515625" customWidth="1"/>
    <col min="12033" max="12033" width="7" customWidth="1"/>
    <col min="12034" max="12034" width="13.28515625" customWidth="1"/>
    <col min="12289" max="12289" width="7" customWidth="1"/>
    <col min="12290" max="12290" width="13.28515625" customWidth="1"/>
    <col min="12545" max="12545" width="7" customWidth="1"/>
    <col min="12546" max="12546" width="13.28515625" customWidth="1"/>
    <col min="12801" max="12801" width="7" customWidth="1"/>
    <col min="12802" max="12802" width="13.28515625" customWidth="1"/>
    <col min="13057" max="13057" width="7" customWidth="1"/>
    <col min="13058" max="13058" width="13.28515625" customWidth="1"/>
    <col min="13313" max="13313" width="7" customWidth="1"/>
    <col min="13314" max="13314" width="13.28515625" customWidth="1"/>
    <col min="13569" max="13569" width="7" customWidth="1"/>
    <col min="13570" max="13570" width="13.28515625" customWidth="1"/>
    <col min="13825" max="13825" width="7" customWidth="1"/>
    <col min="13826" max="13826" width="13.28515625" customWidth="1"/>
    <col min="14081" max="14081" width="7" customWidth="1"/>
    <col min="14082" max="14082" width="13.28515625" customWidth="1"/>
    <col min="14337" max="14337" width="7" customWidth="1"/>
    <col min="14338" max="14338" width="13.28515625" customWidth="1"/>
    <col min="14593" max="14593" width="7" customWidth="1"/>
    <col min="14594" max="14594" width="13.28515625" customWidth="1"/>
    <col min="14849" max="14849" width="7" customWidth="1"/>
    <col min="14850" max="14850" width="13.28515625" customWidth="1"/>
    <col min="15105" max="15105" width="7" customWidth="1"/>
    <col min="15106" max="15106" width="13.28515625" customWidth="1"/>
    <col min="15361" max="15361" width="7" customWidth="1"/>
    <col min="15362" max="15362" width="13.28515625" customWidth="1"/>
    <col min="15617" max="15617" width="7" customWidth="1"/>
    <col min="15618" max="15618" width="13.28515625" customWidth="1"/>
    <col min="15873" max="15873" width="7" customWidth="1"/>
    <col min="15874" max="15874" width="13.28515625" customWidth="1"/>
    <col min="16129" max="16129" width="7" customWidth="1"/>
    <col min="16130" max="16130" width="13.28515625" customWidth="1"/>
  </cols>
  <sheetData>
    <row r="1" spans="1:22" ht="18">
      <c r="B1">
        <v>1</v>
      </c>
      <c r="C1">
        <v>2</v>
      </c>
      <c r="D1" s="44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</row>
    <row r="2" spans="1:22" ht="15.75" thickBot="1">
      <c r="A2" s="45"/>
      <c r="B2" s="9" t="s">
        <v>259</v>
      </c>
      <c r="C2" s="8"/>
      <c r="D2" s="6"/>
      <c r="E2" s="8"/>
      <c r="F2" s="8"/>
      <c r="G2" s="8"/>
      <c r="H2" s="8"/>
      <c r="I2" s="8"/>
      <c r="J2" s="7" t="s">
        <v>260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>
      <c r="A3" s="46">
        <v>1</v>
      </c>
      <c r="B3" s="47" t="s">
        <v>261</v>
      </c>
      <c r="C3" s="48">
        <v>1</v>
      </c>
      <c r="D3" s="49">
        <v>3</v>
      </c>
      <c r="E3" s="50">
        <v>3.5</v>
      </c>
      <c r="F3" s="50">
        <v>4</v>
      </c>
      <c r="G3" s="50">
        <v>4.5</v>
      </c>
      <c r="H3" s="50">
        <v>5</v>
      </c>
      <c r="I3" s="50">
        <v>5.5</v>
      </c>
      <c r="J3" s="50">
        <v>6</v>
      </c>
      <c r="K3" s="50">
        <v>6.5</v>
      </c>
      <c r="L3" s="50">
        <v>7</v>
      </c>
      <c r="M3" s="50">
        <v>7.5</v>
      </c>
      <c r="N3" s="50">
        <v>8</v>
      </c>
      <c r="O3" s="50">
        <v>8.5</v>
      </c>
      <c r="P3" s="50">
        <v>9</v>
      </c>
      <c r="Q3" s="50">
        <v>9.5</v>
      </c>
      <c r="R3" s="50">
        <v>10</v>
      </c>
      <c r="S3" s="50">
        <v>10.5</v>
      </c>
      <c r="T3" s="50">
        <v>11</v>
      </c>
      <c r="U3" s="50">
        <v>11.5</v>
      </c>
      <c r="V3" s="51">
        <v>12</v>
      </c>
    </row>
    <row r="4" spans="1:22">
      <c r="A4" s="22">
        <v>2</v>
      </c>
      <c r="B4" s="52">
        <v>0.625</v>
      </c>
      <c r="C4" s="53">
        <v>2</v>
      </c>
      <c r="D4" s="54">
        <v>462.5</v>
      </c>
      <c r="E4" s="55">
        <v>499.5</v>
      </c>
      <c r="F4" s="55">
        <v>534</v>
      </c>
      <c r="G4" s="55">
        <v>566.4</v>
      </c>
      <c r="H4" s="55">
        <v>597</v>
      </c>
      <c r="I4" s="55">
        <v>626.20000000000005</v>
      </c>
      <c r="J4" s="55">
        <v>654</v>
      </c>
      <c r="K4" s="55">
        <v>680.7</v>
      </c>
      <c r="L4" s="55">
        <v>706.4</v>
      </c>
      <c r="M4" s="55">
        <v>731.2</v>
      </c>
      <c r="N4" s="55">
        <v>755.2</v>
      </c>
      <c r="O4" s="55">
        <v>775.5</v>
      </c>
      <c r="P4" s="55">
        <v>795.3</v>
      </c>
      <c r="Q4" s="55">
        <v>814.1</v>
      </c>
      <c r="R4" s="55">
        <v>931.9</v>
      </c>
      <c r="S4" s="55">
        <v>848.9</v>
      </c>
      <c r="T4" s="55">
        <v>865.2</v>
      </c>
      <c r="U4" s="55">
        <v>880.7</v>
      </c>
      <c r="V4" s="56">
        <v>895.6</v>
      </c>
    </row>
    <row r="5" spans="1:22">
      <c r="A5" s="22">
        <v>3</v>
      </c>
      <c r="B5" s="52">
        <v>0.75</v>
      </c>
      <c r="C5" s="53">
        <v>3</v>
      </c>
      <c r="D5" s="54">
        <v>462.5</v>
      </c>
      <c r="E5" s="55">
        <v>499.5</v>
      </c>
      <c r="F5" s="55">
        <v>534</v>
      </c>
      <c r="G5" s="55">
        <v>566.4</v>
      </c>
      <c r="H5" s="55">
        <v>597</v>
      </c>
      <c r="I5" s="55">
        <v>626.20000000000005</v>
      </c>
      <c r="J5" s="55">
        <v>654</v>
      </c>
      <c r="K5" s="55">
        <v>680.7</v>
      </c>
      <c r="L5" s="55">
        <v>706.4</v>
      </c>
      <c r="M5" s="55">
        <v>731.2</v>
      </c>
      <c r="N5" s="55">
        <v>755.2</v>
      </c>
      <c r="O5" s="55">
        <v>775.5</v>
      </c>
      <c r="P5" s="55">
        <v>795.3</v>
      </c>
      <c r="Q5" s="55">
        <v>814.1</v>
      </c>
      <c r="R5" s="55">
        <v>931.9</v>
      </c>
      <c r="S5" s="55">
        <v>848.9</v>
      </c>
      <c r="T5" s="55">
        <v>865.2</v>
      </c>
      <c r="U5" s="55">
        <v>880.7</v>
      </c>
      <c r="V5" s="56">
        <v>895.6</v>
      </c>
    </row>
    <row r="6" spans="1:22">
      <c r="A6" s="22">
        <v>4</v>
      </c>
      <c r="B6" s="52">
        <v>0.875</v>
      </c>
      <c r="C6" s="53">
        <v>4</v>
      </c>
      <c r="D6" s="54">
        <v>455</v>
      </c>
      <c r="E6" s="55">
        <v>492</v>
      </c>
      <c r="F6" s="55">
        <v>526</v>
      </c>
      <c r="G6" s="55">
        <v>557.9</v>
      </c>
      <c r="H6" s="55">
        <v>588.14</v>
      </c>
      <c r="I6" s="55">
        <v>616.79999999999995</v>
      </c>
      <c r="J6" s="55">
        <v>644.20000000000005</v>
      </c>
      <c r="K6" s="55">
        <v>670.5</v>
      </c>
      <c r="L6" s="55">
        <v>695.8</v>
      </c>
      <c r="M6" s="55">
        <v>720.3</v>
      </c>
      <c r="N6" s="55">
        <v>743.9</v>
      </c>
      <c r="O6" s="55">
        <v>763.9</v>
      </c>
      <c r="P6" s="55">
        <v>783.2</v>
      </c>
      <c r="Q6" s="55">
        <v>801.6</v>
      </c>
      <c r="R6" s="55">
        <v>819</v>
      </c>
      <c r="S6" s="55">
        <v>835.6</v>
      </c>
      <c r="T6" s="55">
        <v>851.5</v>
      </c>
      <c r="U6" s="55">
        <v>866.6</v>
      </c>
      <c r="V6" s="56">
        <v>881.1</v>
      </c>
    </row>
    <row r="7" spans="1:22">
      <c r="A7" s="22">
        <v>5</v>
      </c>
      <c r="B7" s="52">
        <v>1</v>
      </c>
      <c r="C7" s="53">
        <v>5</v>
      </c>
      <c r="D7" s="54">
        <v>455</v>
      </c>
      <c r="E7" s="55">
        <v>492</v>
      </c>
      <c r="F7" s="55">
        <v>526</v>
      </c>
      <c r="G7" s="55">
        <v>557.9</v>
      </c>
      <c r="H7" s="55">
        <v>588.14</v>
      </c>
      <c r="I7" s="55">
        <v>616.79999999999995</v>
      </c>
      <c r="J7" s="55">
        <v>644.20000000000005</v>
      </c>
      <c r="K7" s="55">
        <v>670.5</v>
      </c>
      <c r="L7" s="55">
        <v>695.8</v>
      </c>
      <c r="M7" s="55">
        <v>720.3</v>
      </c>
      <c r="N7" s="55">
        <v>743.9</v>
      </c>
      <c r="O7" s="55">
        <v>763.9</v>
      </c>
      <c r="P7" s="55">
        <v>783.2</v>
      </c>
      <c r="Q7" s="55">
        <v>801.6</v>
      </c>
      <c r="R7" s="55">
        <v>819</v>
      </c>
      <c r="S7" s="55">
        <v>835.6</v>
      </c>
      <c r="T7" s="55">
        <v>851.5</v>
      </c>
      <c r="U7" s="55">
        <v>866.6</v>
      </c>
      <c r="V7" s="56">
        <v>881.1</v>
      </c>
    </row>
    <row r="8" spans="1:22">
      <c r="A8" s="22">
        <v>6</v>
      </c>
      <c r="B8" s="52">
        <v>1.125</v>
      </c>
      <c r="C8" s="53">
        <v>6</v>
      </c>
      <c r="D8" s="54">
        <v>448.6</v>
      </c>
      <c r="E8" s="55">
        <v>484.5</v>
      </c>
      <c r="F8" s="55">
        <v>518</v>
      </c>
      <c r="G8" s="55">
        <v>549.4</v>
      </c>
      <c r="H8" s="55">
        <v>579.1</v>
      </c>
      <c r="I8" s="55">
        <v>607.4</v>
      </c>
      <c r="J8" s="55">
        <v>634.4</v>
      </c>
      <c r="K8" s="55">
        <v>660.3</v>
      </c>
      <c r="L8" s="55">
        <v>685.2</v>
      </c>
      <c r="M8" s="55">
        <v>709.3</v>
      </c>
      <c r="N8" s="55">
        <v>732.6</v>
      </c>
      <c r="O8" s="55">
        <v>752</v>
      </c>
      <c r="P8" s="55">
        <v>770.7</v>
      </c>
      <c r="Q8" s="55">
        <v>788.4</v>
      </c>
      <c r="R8" s="55">
        <v>805.3</v>
      </c>
      <c r="S8" s="55">
        <v>821.4</v>
      </c>
      <c r="T8" s="55">
        <v>836.7</v>
      </c>
      <c r="U8" s="55">
        <v>851.3</v>
      </c>
      <c r="V8" s="56">
        <v>865.3</v>
      </c>
    </row>
    <row r="9" spans="1:22">
      <c r="A9" s="22">
        <v>7</v>
      </c>
      <c r="B9" s="52">
        <v>1.25</v>
      </c>
      <c r="C9" s="53">
        <v>7</v>
      </c>
      <c r="D9" s="54">
        <v>448.6</v>
      </c>
      <c r="E9" s="55">
        <v>484.5</v>
      </c>
      <c r="F9" s="55">
        <v>518</v>
      </c>
      <c r="G9" s="55">
        <v>549.4</v>
      </c>
      <c r="H9" s="55">
        <v>579.1</v>
      </c>
      <c r="I9" s="55">
        <v>607.4</v>
      </c>
      <c r="J9" s="55">
        <v>634.4</v>
      </c>
      <c r="K9" s="55">
        <v>660.3</v>
      </c>
      <c r="L9" s="55">
        <v>685.2</v>
      </c>
      <c r="M9" s="55">
        <v>709.3</v>
      </c>
      <c r="N9" s="55">
        <v>732.6</v>
      </c>
      <c r="O9" s="55">
        <v>752</v>
      </c>
      <c r="P9" s="55">
        <v>770.7</v>
      </c>
      <c r="Q9" s="55">
        <v>788.4</v>
      </c>
      <c r="R9" s="55">
        <v>805.3</v>
      </c>
      <c r="S9" s="55">
        <v>821.4</v>
      </c>
      <c r="T9" s="55">
        <v>836.7</v>
      </c>
      <c r="U9" s="55">
        <v>851.3</v>
      </c>
      <c r="V9" s="56">
        <v>865.3</v>
      </c>
    </row>
    <row r="10" spans="1:22">
      <c r="A10" s="22">
        <v>8</v>
      </c>
      <c r="B10" s="52">
        <v>1.375</v>
      </c>
      <c r="C10" s="53">
        <v>8</v>
      </c>
      <c r="D10" s="54">
        <v>441.7</v>
      </c>
      <c r="E10" s="55">
        <v>477.1</v>
      </c>
      <c r="F10" s="55">
        <v>510</v>
      </c>
      <c r="G10" s="55">
        <v>540.9</v>
      </c>
      <c r="H10" s="55">
        <v>570.20000000000005</v>
      </c>
      <c r="I10" s="55">
        <v>598</v>
      </c>
      <c r="J10" s="55">
        <v>624</v>
      </c>
      <c r="K10" s="55">
        <v>650.1</v>
      </c>
      <c r="L10" s="55">
        <v>674.7</v>
      </c>
      <c r="M10" s="55">
        <v>698.3</v>
      </c>
      <c r="N10" s="55">
        <v>721.2</v>
      </c>
      <c r="O10" s="55">
        <v>740.4</v>
      </c>
      <c r="P10" s="55">
        <v>758.7</v>
      </c>
      <c r="Q10" s="55">
        <v>776.1</v>
      </c>
      <c r="R10" s="55">
        <v>792.6</v>
      </c>
      <c r="S10" s="55">
        <v>808.3</v>
      </c>
      <c r="T10" s="55">
        <v>823.2</v>
      </c>
      <c r="U10" s="55">
        <v>837.5</v>
      </c>
      <c r="V10" s="56">
        <v>851.2</v>
      </c>
    </row>
    <row r="11" spans="1:22">
      <c r="A11" s="22">
        <v>9</v>
      </c>
      <c r="B11" s="52">
        <v>1.5</v>
      </c>
      <c r="C11" s="53">
        <v>9</v>
      </c>
      <c r="D11" s="54">
        <v>441.7</v>
      </c>
      <c r="E11" s="55">
        <v>477.1</v>
      </c>
      <c r="F11" s="55">
        <v>510</v>
      </c>
      <c r="G11" s="55">
        <v>540.9</v>
      </c>
      <c r="H11" s="55">
        <v>570.20000000000005</v>
      </c>
      <c r="I11" s="55">
        <v>598</v>
      </c>
      <c r="J11" s="55">
        <v>624</v>
      </c>
      <c r="K11" s="55">
        <v>650.1</v>
      </c>
      <c r="L11" s="55">
        <v>674.7</v>
      </c>
      <c r="M11" s="55">
        <v>698.3</v>
      </c>
      <c r="N11" s="55">
        <v>721.2</v>
      </c>
      <c r="O11" s="55">
        <v>740.4</v>
      </c>
      <c r="P11" s="55">
        <v>758.7</v>
      </c>
      <c r="Q11" s="55">
        <v>776.1</v>
      </c>
      <c r="R11" s="55">
        <v>792.6</v>
      </c>
      <c r="S11" s="55">
        <v>808.3</v>
      </c>
      <c r="T11" s="55">
        <v>823.2</v>
      </c>
      <c r="U11" s="55">
        <v>837.5</v>
      </c>
      <c r="V11" s="56">
        <v>851.2</v>
      </c>
    </row>
    <row r="12" spans="1:22">
      <c r="A12" s="22">
        <v>10</v>
      </c>
      <c r="B12" s="52">
        <v>1.625</v>
      </c>
      <c r="C12" s="53">
        <v>10</v>
      </c>
      <c r="D12" s="54">
        <v>434.7</v>
      </c>
      <c r="E12" s="55">
        <v>469.6</v>
      </c>
      <c r="F12" s="55">
        <v>502</v>
      </c>
      <c r="G12" s="55">
        <v>532.5</v>
      </c>
      <c r="H12" s="55">
        <v>561.29999999999995</v>
      </c>
      <c r="I12" s="55">
        <v>588.6</v>
      </c>
      <c r="J12" s="55">
        <v>614.79999999999995</v>
      </c>
      <c r="K12" s="55">
        <v>639.9</v>
      </c>
      <c r="L12" s="55">
        <v>664.1</v>
      </c>
      <c r="M12" s="55">
        <v>687.4</v>
      </c>
      <c r="N12" s="55">
        <v>709.9</v>
      </c>
      <c r="O12" s="55">
        <v>727.8</v>
      </c>
      <c r="P12" s="55">
        <v>745.7</v>
      </c>
      <c r="Q12" s="55">
        <v>762.7</v>
      </c>
      <c r="R12" s="55">
        <v>778.8</v>
      </c>
      <c r="S12" s="55">
        <v>794.1</v>
      </c>
      <c r="T12" s="55">
        <v>808.8</v>
      </c>
      <c r="U12" s="55">
        <v>822.7</v>
      </c>
      <c r="V12" s="56">
        <v>836</v>
      </c>
    </row>
    <row r="13" spans="1:22">
      <c r="A13" s="22">
        <v>11</v>
      </c>
      <c r="B13" s="52">
        <v>1.75</v>
      </c>
      <c r="C13" s="53">
        <v>11</v>
      </c>
      <c r="D13" s="54">
        <v>434.7</v>
      </c>
      <c r="E13" s="55">
        <v>469.6</v>
      </c>
      <c r="F13" s="55">
        <v>502</v>
      </c>
      <c r="G13" s="55">
        <v>532.5</v>
      </c>
      <c r="H13" s="55">
        <v>561.29999999999995</v>
      </c>
      <c r="I13" s="55">
        <v>588.6</v>
      </c>
      <c r="J13" s="55">
        <v>614.79999999999995</v>
      </c>
      <c r="K13" s="55">
        <v>639.9</v>
      </c>
      <c r="L13" s="55">
        <v>664.1</v>
      </c>
      <c r="M13" s="55">
        <v>687.4</v>
      </c>
      <c r="N13" s="55">
        <v>709.9</v>
      </c>
      <c r="O13" s="55">
        <v>727.8</v>
      </c>
      <c r="P13" s="55">
        <v>745.7</v>
      </c>
      <c r="Q13" s="55">
        <v>762.7</v>
      </c>
      <c r="R13" s="55">
        <v>778.8</v>
      </c>
      <c r="S13" s="55">
        <v>794.1</v>
      </c>
      <c r="T13" s="55">
        <v>808.8</v>
      </c>
      <c r="U13" s="55">
        <v>822.7</v>
      </c>
      <c r="V13" s="56">
        <v>836</v>
      </c>
    </row>
    <row r="14" spans="1:22" ht="15.75" thickBot="1">
      <c r="A14" s="22">
        <v>12</v>
      </c>
      <c r="B14" s="52">
        <v>1.875</v>
      </c>
      <c r="C14" s="57">
        <v>12</v>
      </c>
      <c r="D14" s="58">
        <v>427.8</v>
      </c>
      <c r="E14" s="59">
        <v>462.1</v>
      </c>
      <c r="F14" s="59">
        <v>494</v>
      </c>
      <c r="G14" s="59">
        <v>524</v>
      </c>
      <c r="H14" s="59">
        <v>552.29999999999995</v>
      </c>
      <c r="I14" s="59">
        <v>579.79999999999995</v>
      </c>
      <c r="J14" s="59">
        <v>605</v>
      </c>
      <c r="K14" s="59">
        <v>629.70000000000005</v>
      </c>
      <c r="L14" s="59">
        <v>653.5</v>
      </c>
      <c r="M14" s="59">
        <v>676.4</v>
      </c>
      <c r="N14" s="59">
        <v>698.6</v>
      </c>
      <c r="O14" s="59">
        <v>716.8</v>
      </c>
      <c r="P14" s="59">
        <v>734.4</v>
      </c>
      <c r="Q14" s="59">
        <v>751</v>
      </c>
      <c r="R14" s="59">
        <v>766.8</v>
      </c>
      <c r="S14" s="59">
        <v>781.8</v>
      </c>
      <c r="T14" s="59">
        <v>796.2</v>
      </c>
      <c r="U14" s="59">
        <v>809.8</v>
      </c>
      <c r="V14" s="60">
        <v>822.9</v>
      </c>
    </row>
    <row r="15" spans="1:22" ht="15.75" thickBot="1">
      <c r="A15" s="22">
        <v>13</v>
      </c>
      <c r="B15" s="52">
        <v>2</v>
      </c>
      <c r="C15" s="57">
        <v>13</v>
      </c>
      <c r="D15" s="58">
        <v>427.8</v>
      </c>
      <c r="E15" s="59">
        <v>462.1</v>
      </c>
      <c r="F15" s="59">
        <v>494</v>
      </c>
      <c r="G15" s="59">
        <v>524</v>
      </c>
      <c r="H15" s="59">
        <v>552.29999999999995</v>
      </c>
      <c r="I15" s="59">
        <v>579.79999999999995</v>
      </c>
      <c r="J15" s="59">
        <v>605</v>
      </c>
      <c r="K15" s="59">
        <v>629.70000000000005</v>
      </c>
      <c r="L15" s="59">
        <v>653.5</v>
      </c>
      <c r="M15" s="59">
        <v>676.4</v>
      </c>
      <c r="N15" s="59">
        <v>698.6</v>
      </c>
      <c r="O15" s="59">
        <v>716.8</v>
      </c>
      <c r="P15" s="59">
        <v>734.4</v>
      </c>
      <c r="Q15" s="59">
        <v>751</v>
      </c>
      <c r="R15" s="59">
        <v>766.8</v>
      </c>
      <c r="S15" s="59">
        <v>781.8</v>
      </c>
      <c r="T15" s="59">
        <v>796.2</v>
      </c>
      <c r="U15" s="59">
        <v>809.8</v>
      </c>
      <c r="V15" s="60">
        <v>822.9</v>
      </c>
    </row>
    <row r="23" spans="2:4">
      <c r="B23" t="s">
        <v>262</v>
      </c>
      <c r="C23">
        <f>tube_od</f>
        <v>0.75</v>
      </c>
      <c r="D23">
        <v>6</v>
      </c>
    </row>
    <row r="24" spans="2:4">
      <c r="B24" t="s">
        <v>15</v>
      </c>
      <c r="C24">
        <f>Vw</f>
        <v>6</v>
      </c>
    </row>
    <row r="26" spans="2:4">
      <c r="C26">
        <f>VLOOKUP(C23,B4:V15,2)</f>
        <v>3</v>
      </c>
    </row>
    <row r="29" spans="2:4">
      <c r="B29" t="s">
        <v>263</v>
      </c>
      <c r="C29">
        <f>HLOOKUP(C24,D3:V15,C26)</f>
        <v>654</v>
      </c>
    </row>
  </sheetData>
  <sheetProtection algorithmName="SHA-512" hashValue="jSrKfaAj/kQrgarO0YkuguGfjceAOJZT3QY9TriiG6CMVAPorME5WN7wLWHrjzbcwFOoMsV5EI9TbzNFYOs1Iw==" saltValue="zp4GgsjOpwM8//xCdYHcl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2"/>
  <sheetViews>
    <sheetView workbookViewId="0">
      <selection sqref="A1:XFD1048576"/>
    </sheetView>
  </sheetViews>
  <sheetFormatPr defaultRowHeight="15"/>
  <cols>
    <col min="1" max="1" width="15.7109375" customWidth="1"/>
    <col min="2" max="2" width="13.5703125" customWidth="1"/>
    <col min="257" max="257" width="15.7109375" customWidth="1"/>
    <col min="258" max="258" width="13.5703125" customWidth="1"/>
    <col min="513" max="513" width="15.7109375" customWidth="1"/>
    <col min="514" max="514" width="13.5703125" customWidth="1"/>
    <col min="769" max="769" width="15.7109375" customWidth="1"/>
    <col min="770" max="770" width="13.5703125" customWidth="1"/>
    <col min="1025" max="1025" width="15.7109375" customWidth="1"/>
    <col min="1026" max="1026" width="13.5703125" customWidth="1"/>
    <col min="1281" max="1281" width="15.7109375" customWidth="1"/>
    <col min="1282" max="1282" width="13.5703125" customWidth="1"/>
    <col min="1537" max="1537" width="15.7109375" customWidth="1"/>
    <col min="1538" max="1538" width="13.5703125" customWidth="1"/>
    <col min="1793" max="1793" width="15.7109375" customWidth="1"/>
    <col min="1794" max="1794" width="13.5703125" customWidth="1"/>
    <col min="2049" max="2049" width="15.7109375" customWidth="1"/>
    <col min="2050" max="2050" width="13.5703125" customWidth="1"/>
    <col min="2305" max="2305" width="15.7109375" customWidth="1"/>
    <col min="2306" max="2306" width="13.5703125" customWidth="1"/>
    <col min="2561" max="2561" width="15.7109375" customWidth="1"/>
    <col min="2562" max="2562" width="13.5703125" customWidth="1"/>
    <col min="2817" max="2817" width="15.7109375" customWidth="1"/>
    <col min="2818" max="2818" width="13.5703125" customWidth="1"/>
    <col min="3073" max="3073" width="15.7109375" customWidth="1"/>
    <col min="3074" max="3074" width="13.5703125" customWidth="1"/>
    <col min="3329" max="3329" width="15.7109375" customWidth="1"/>
    <col min="3330" max="3330" width="13.5703125" customWidth="1"/>
    <col min="3585" max="3585" width="15.7109375" customWidth="1"/>
    <col min="3586" max="3586" width="13.5703125" customWidth="1"/>
    <col min="3841" max="3841" width="15.7109375" customWidth="1"/>
    <col min="3842" max="3842" width="13.5703125" customWidth="1"/>
    <col min="4097" max="4097" width="15.7109375" customWidth="1"/>
    <col min="4098" max="4098" width="13.5703125" customWidth="1"/>
    <col min="4353" max="4353" width="15.7109375" customWidth="1"/>
    <col min="4354" max="4354" width="13.5703125" customWidth="1"/>
    <col min="4609" max="4609" width="15.7109375" customWidth="1"/>
    <col min="4610" max="4610" width="13.5703125" customWidth="1"/>
    <col min="4865" max="4865" width="15.7109375" customWidth="1"/>
    <col min="4866" max="4866" width="13.5703125" customWidth="1"/>
    <col min="5121" max="5121" width="15.7109375" customWidth="1"/>
    <col min="5122" max="5122" width="13.5703125" customWidth="1"/>
    <col min="5377" max="5377" width="15.7109375" customWidth="1"/>
    <col min="5378" max="5378" width="13.5703125" customWidth="1"/>
    <col min="5633" max="5633" width="15.7109375" customWidth="1"/>
    <col min="5634" max="5634" width="13.5703125" customWidth="1"/>
    <col min="5889" max="5889" width="15.7109375" customWidth="1"/>
    <col min="5890" max="5890" width="13.5703125" customWidth="1"/>
    <col min="6145" max="6145" width="15.7109375" customWidth="1"/>
    <col min="6146" max="6146" width="13.5703125" customWidth="1"/>
    <col min="6401" max="6401" width="15.7109375" customWidth="1"/>
    <col min="6402" max="6402" width="13.5703125" customWidth="1"/>
    <col min="6657" max="6657" width="15.7109375" customWidth="1"/>
    <col min="6658" max="6658" width="13.5703125" customWidth="1"/>
    <col min="6913" max="6913" width="15.7109375" customWidth="1"/>
    <col min="6914" max="6914" width="13.5703125" customWidth="1"/>
    <col min="7169" max="7169" width="15.7109375" customWidth="1"/>
    <col min="7170" max="7170" width="13.5703125" customWidth="1"/>
    <col min="7425" max="7425" width="15.7109375" customWidth="1"/>
    <col min="7426" max="7426" width="13.5703125" customWidth="1"/>
    <col min="7681" max="7681" width="15.7109375" customWidth="1"/>
    <col min="7682" max="7682" width="13.5703125" customWidth="1"/>
    <col min="7937" max="7937" width="15.7109375" customWidth="1"/>
    <col min="7938" max="7938" width="13.5703125" customWidth="1"/>
    <col min="8193" max="8193" width="15.7109375" customWidth="1"/>
    <col min="8194" max="8194" width="13.5703125" customWidth="1"/>
    <col min="8449" max="8449" width="15.7109375" customWidth="1"/>
    <col min="8450" max="8450" width="13.5703125" customWidth="1"/>
    <col min="8705" max="8705" width="15.7109375" customWidth="1"/>
    <col min="8706" max="8706" width="13.5703125" customWidth="1"/>
    <col min="8961" max="8961" width="15.7109375" customWidth="1"/>
    <col min="8962" max="8962" width="13.5703125" customWidth="1"/>
    <col min="9217" max="9217" width="15.7109375" customWidth="1"/>
    <col min="9218" max="9218" width="13.5703125" customWidth="1"/>
    <col min="9473" max="9473" width="15.7109375" customWidth="1"/>
    <col min="9474" max="9474" width="13.5703125" customWidth="1"/>
    <col min="9729" max="9729" width="15.7109375" customWidth="1"/>
    <col min="9730" max="9730" width="13.5703125" customWidth="1"/>
    <col min="9985" max="9985" width="15.7109375" customWidth="1"/>
    <col min="9986" max="9986" width="13.5703125" customWidth="1"/>
    <col min="10241" max="10241" width="15.7109375" customWidth="1"/>
    <col min="10242" max="10242" width="13.5703125" customWidth="1"/>
    <col min="10497" max="10497" width="15.7109375" customWidth="1"/>
    <col min="10498" max="10498" width="13.5703125" customWidth="1"/>
    <col min="10753" max="10753" width="15.7109375" customWidth="1"/>
    <col min="10754" max="10754" width="13.5703125" customWidth="1"/>
    <col min="11009" max="11009" width="15.7109375" customWidth="1"/>
    <col min="11010" max="11010" width="13.5703125" customWidth="1"/>
    <col min="11265" max="11265" width="15.7109375" customWidth="1"/>
    <col min="11266" max="11266" width="13.5703125" customWidth="1"/>
    <col min="11521" max="11521" width="15.7109375" customWidth="1"/>
    <col min="11522" max="11522" width="13.5703125" customWidth="1"/>
    <col min="11777" max="11777" width="15.7109375" customWidth="1"/>
    <col min="11778" max="11778" width="13.5703125" customWidth="1"/>
    <col min="12033" max="12033" width="15.7109375" customWidth="1"/>
    <col min="12034" max="12034" width="13.5703125" customWidth="1"/>
    <col min="12289" max="12289" width="15.7109375" customWidth="1"/>
    <col min="12290" max="12290" width="13.5703125" customWidth="1"/>
    <col min="12545" max="12545" width="15.7109375" customWidth="1"/>
    <col min="12546" max="12546" width="13.5703125" customWidth="1"/>
    <col min="12801" max="12801" width="15.7109375" customWidth="1"/>
    <col min="12802" max="12802" width="13.5703125" customWidth="1"/>
    <col min="13057" max="13057" width="15.7109375" customWidth="1"/>
    <col min="13058" max="13058" width="13.5703125" customWidth="1"/>
    <col min="13313" max="13313" width="15.7109375" customWidth="1"/>
    <col min="13314" max="13314" width="13.5703125" customWidth="1"/>
    <col min="13569" max="13569" width="15.7109375" customWidth="1"/>
    <col min="13570" max="13570" width="13.5703125" customWidth="1"/>
    <col min="13825" max="13825" width="15.7109375" customWidth="1"/>
    <col min="13826" max="13826" width="13.5703125" customWidth="1"/>
    <col min="14081" max="14081" width="15.7109375" customWidth="1"/>
    <col min="14082" max="14082" width="13.5703125" customWidth="1"/>
    <col min="14337" max="14337" width="15.7109375" customWidth="1"/>
    <col min="14338" max="14338" width="13.5703125" customWidth="1"/>
    <col min="14593" max="14593" width="15.7109375" customWidth="1"/>
    <col min="14594" max="14594" width="13.5703125" customWidth="1"/>
    <col min="14849" max="14849" width="15.7109375" customWidth="1"/>
    <col min="14850" max="14850" width="13.5703125" customWidth="1"/>
    <col min="15105" max="15105" width="15.7109375" customWidth="1"/>
    <col min="15106" max="15106" width="13.5703125" customWidth="1"/>
    <col min="15361" max="15361" width="15.7109375" customWidth="1"/>
    <col min="15362" max="15362" width="13.5703125" customWidth="1"/>
    <col min="15617" max="15617" width="15.7109375" customWidth="1"/>
    <col min="15618" max="15618" width="13.5703125" customWidth="1"/>
    <col min="15873" max="15873" width="15.7109375" customWidth="1"/>
    <col min="15874" max="15874" width="13.5703125" customWidth="1"/>
    <col min="16129" max="16129" width="15.7109375" customWidth="1"/>
    <col min="16130" max="16130" width="13.5703125" customWidth="1"/>
  </cols>
  <sheetData>
    <row r="1" spans="1:2" ht="15.75" thickBot="1">
      <c r="A1">
        <v>1</v>
      </c>
      <c r="B1">
        <v>2</v>
      </c>
    </row>
    <row r="2" spans="1:2">
      <c r="A2" s="61" t="s">
        <v>264</v>
      </c>
      <c r="B2" s="62"/>
    </row>
    <row r="3" spans="1:2">
      <c r="A3" s="63" t="s">
        <v>265</v>
      </c>
      <c r="B3" s="64"/>
    </row>
    <row r="4" spans="1:2">
      <c r="A4" s="65" t="s">
        <v>266</v>
      </c>
      <c r="B4" s="64"/>
    </row>
    <row r="5" spans="1:2" ht="15.75" thickBot="1">
      <c r="A5" s="66" t="s">
        <v>267</v>
      </c>
      <c r="B5" s="66" t="s">
        <v>266</v>
      </c>
    </row>
    <row r="6" spans="1:2">
      <c r="A6" s="67">
        <v>30</v>
      </c>
      <c r="B6" s="68">
        <v>0.65</v>
      </c>
    </row>
    <row r="7" spans="1:2">
      <c r="A7" s="69">
        <v>31</v>
      </c>
      <c r="B7" s="70">
        <v>0.65900000000000003</v>
      </c>
    </row>
    <row r="8" spans="1:2">
      <c r="A8" s="69">
        <v>32</v>
      </c>
      <c r="B8" s="70">
        <v>0.66900000000000004</v>
      </c>
    </row>
    <row r="9" spans="1:2">
      <c r="A9" s="69">
        <v>33</v>
      </c>
      <c r="B9" s="70">
        <v>0.67800000000000005</v>
      </c>
    </row>
    <row r="10" spans="1:2">
      <c r="A10" s="69">
        <v>34</v>
      </c>
      <c r="B10" s="70">
        <v>0.68700000000000006</v>
      </c>
    </row>
    <row r="11" spans="1:2">
      <c r="A11" s="69">
        <v>35</v>
      </c>
      <c r="B11" s="70">
        <v>0.69599999999999995</v>
      </c>
    </row>
    <row r="12" spans="1:2">
      <c r="A12" s="69">
        <v>36</v>
      </c>
      <c r="B12" s="70">
        <v>0.70599999999999996</v>
      </c>
    </row>
    <row r="13" spans="1:2">
      <c r="A13" s="69">
        <v>37</v>
      </c>
      <c r="B13" s="70">
        <v>0.71499999999999997</v>
      </c>
    </row>
    <row r="14" spans="1:2">
      <c r="A14" s="69">
        <v>38</v>
      </c>
      <c r="B14" s="70">
        <v>0.72399999999999998</v>
      </c>
    </row>
    <row r="15" spans="1:2">
      <c r="A15" s="69">
        <v>39</v>
      </c>
      <c r="B15" s="70">
        <v>0.73299999999999998</v>
      </c>
    </row>
    <row r="16" spans="1:2">
      <c r="A16" s="69">
        <v>40</v>
      </c>
      <c r="B16" s="70">
        <v>0.74299999999999999</v>
      </c>
    </row>
    <row r="17" spans="1:2">
      <c r="A17" s="69">
        <v>41</v>
      </c>
      <c r="B17" s="70">
        <v>0.752</v>
      </c>
    </row>
    <row r="18" spans="1:2">
      <c r="A18" s="69">
        <v>42</v>
      </c>
      <c r="B18" s="70">
        <v>0.76100000000000001</v>
      </c>
    </row>
    <row r="19" spans="1:2">
      <c r="A19" s="69">
        <v>43</v>
      </c>
      <c r="B19" s="70">
        <v>0.77</v>
      </c>
    </row>
    <row r="20" spans="1:2">
      <c r="A20" s="69">
        <v>44</v>
      </c>
      <c r="B20" s="70">
        <v>0.78</v>
      </c>
    </row>
    <row r="21" spans="1:2">
      <c r="A21" s="69">
        <v>45</v>
      </c>
      <c r="B21" s="70">
        <v>0.78900000000000003</v>
      </c>
    </row>
    <row r="22" spans="1:2">
      <c r="A22" s="69">
        <v>46</v>
      </c>
      <c r="B22" s="70">
        <v>0.79800000000000004</v>
      </c>
    </row>
    <row r="23" spans="1:2">
      <c r="A23" s="69">
        <v>47</v>
      </c>
      <c r="B23" s="70">
        <v>0.80700000000000005</v>
      </c>
    </row>
    <row r="24" spans="1:2">
      <c r="A24" s="69">
        <v>48</v>
      </c>
      <c r="B24" s="70">
        <v>0.81599999999999995</v>
      </c>
    </row>
    <row r="25" spans="1:2">
      <c r="A25" s="69">
        <v>49</v>
      </c>
      <c r="B25" s="70">
        <v>0.82499999999999996</v>
      </c>
    </row>
    <row r="26" spans="1:2">
      <c r="A26" s="69">
        <v>50</v>
      </c>
      <c r="B26" s="70">
        <v>0.83399999999999996</v>
      </c>
    </row>
    <row r="27" spans="1:2">
      <c r="A27" s="69">
        <v>51</v>
      </c>
      <c r="B27" s="70">
        <v>0.84299999999999997</v>
      </c>
    </row>
    <row r="28" spans="1:2">
      <c r="A28" s="69">
        <v>52</v>
      </c>
      <c r="B28" s="70">
        <v>0.85199999999999998</v>
      </c>
    </row>
    <row r="29" spans="1:2">
      <c r="A29" s="69">
        <v>53</v>
      </c>
      <c r="B29" s="70">
        <v>0.86099999999999999</v>
      </c>
    </row>
    <row r="30" spans="1:2">
      <c r="A30" s="69">
        <v>54</v>
      </c>
      <c r="B30" s="70">
        <v>0.87</v>
      </c>
    </row>
    <row r="31" spans="1:2">
      <c r="A31" s="69">
        <v>55</v>
      </c>
      <c r="B31" s="70">
        <v>0.879</v>
      </c>
    </row>
    <row r="32" spans="1:2">
      <c r="A32" s="69">
        <v>56</v>
      </c>
      <c r="B32" s="70">
        <v>0.88800000000000001</v>
      </c>
    </row>
    <row r="33" spans="1:2">
      <c r="A33" s="69">
        <v>57</v>
      </c>
      <c r="B33" s="70">
        <v>0.89700000000000002</v>
      </c>
    </row>
    <row r="34" spans="1:2">
      <c r="A34" s="69">
        <v>58</v>
      </c>
      <c r="B34" s="70">
        <v>0.90500000000000003</v>
      </c>
    </row>
    <row r="35" spans="1:2">
      <c r="A35" s="69">
        <v>59</v>
      </c>
      <c r="B35" s="70">
        <v>0.91400000000000003</v>
      </c>
    </row>
    <row r="36" spans="1:2">
      <c r="A36" s="69">
        <v>60</v>
      </c>
      <c r="B36" s="70">
        <v>0.92300000000000004</v>
      </c>
    </row>
    <row r="37" spans="1:2">
      <c r="A37" s="69">
        <v>61</v>
      </c>
      <c r="B37" s="70">
        <v>0.93200000000000005</v>
      </c>
    </row>
    <row r="38" spans="1:2">
      <c r="A38" s="69">
        <v>62</v>
      </c>
      <c r="B38" s="70">
        <v>0.94099999999999995</v>
      </c>
    </row>
    <row r="39" spans="1:2">
      <c r="A39" s="69">
        <v>63</v>
      </c>
      <c r="B39" s="70">
        <v>0.95</v>
      </c>
    </row>
    <row r="40" spans="1:2">
      <c r="A40" s="69">
        <v>64</v>
      </c>
      <c r="B40" s="70">
        <v>0.95899999999999996</v>
      </c>
    </row>
    <row r="41" spans="1:2">
      <c r="A41" s="69">
        <v>65</v>
      </c>
      <c r="B41" s="70">
        <v>0.96799999999999997</v>
      </c>
    </row>
    <row r="42" spans="1:2">
      <c r="A42" s="69">
        <v>66</v>
      </c>
      <c r="B42" s="70">
        <v>0.97499999999999998</v>
      </c>
    </row>
    <row r="43" spans="1:2">
      <c r="A43" s="69">
        <v>67</v>
      </c>
      <c r="B43" s="70">
        <v>0.98199999999999998</v>
      </c>
    </row>
    <row r="44" spans="1:2">
      <c r="A44" s="69">
        <v>68</v>
      </c>
      <c r="B44" s="70">
        <v>0.98899999999999999</v>
      </c>
    </row>
    <row r="45" spans="1:2">
      <c r="A45" s="69">
        <v>69</v>
      </c>
      <c r="B45" s="70">
        <v>0.99399999999999999</v>
      </c>
    </row>
    <row r="46" spans="1:2">
      <c r="A46" s="69">
        <v>70</v>
      </c>
      <c r="B46" s="70">
        <v>1</v>
      </c>
    </row>
    <row r="47" spans="1:2">
      <c r="A47" s="69">
        <v>71</v>
      </c>
      <c r="B47" s="70">
        <v>1.0049999999999999</v>
      </c>
    </row>
    <row r="48" spans="1:2">
      <c r="A48" s="69">
        <v>72</v>
      </c>
      <c r="B48" s="70">
        <v>1.01</v>
      </c>
    </row>
    <row r="49" spans="1:2">
      <c r="A49" s="69">
        <v>73</v>
      </c>
      <c r="B49" s="70">
        <v>1.0149999999999999</v>
      </c>
    </row>
    <row r="50" spans="1:2">
      <c r="A50" s="69">
        <v>74</v>
      </c>
      <c r="B50" s="70">
        <v>1.02</v>
      </c>
    </row>
    <row r="51" spans="1:2">
      <c r="A51" s="69">
        <v>75</v>
      </c>
      <c r="B51" s="70">
        <v>1.0249999999999999</v>
      </c>
    </row>
    <row r="52" spans="1:2">
      <c r="A52" s="69">
        <v>76</v>
      </c>
      <c r="B52" s="70">
        <v>1.0289999999999999</v>
      </c>
    </row>
    <row r="53" spans="1:2">
      <c r="A53" s="69">
        <v>77</v>
      </c>
      <c r="B53" s="70">
        <v>1.0329999999999999</v>
      </c>
    </row>
    <row r="54" spans="1:2">
      <c r="A54" s="69">
        <v>78</v>
      </c>
      <c r="B54" s="70">
        <v>1.0369999999999999</v>
      </c>
    </row>
    <row r="55" spans="1:2">
      <c r="A55" s="69">
        <v>79</v>
      </c>
      <c r="B55" s="70">
        <v>1.0409999999999999</v>
      </c>
    </row>
    <row r="56" spans="1:2">
      <c r="A56" s="69">
        <v>80</v>
      </c>
      <c r="B56" s="70">
        <v>1.0449999999999999</v>
      </c>
    </row>
    <row r="57" spans="1:2">
      <c r="A57" s="69">
        <v>81</v>
      </c>
      <c r="B57" s="70">
        <v>1.048</v>
      </c>
    </row>
    <row r="58" spans="1:2">
      <c r="A58" s="69">
        <v>82</v>
      </c>
      <c r="B58" s="70">
        <v>1.0509999999999999</v>
      </c>
    </row>
    <row r="59" spans="1:2">
      <c r="A59" s="69">
        <v>83</v>
      </c>
      <c r="B59" s="70">
        <v>1.054</v>
      </c>
    </row>
    <row r="60" spans="1:2">
      <c r="A60" s="69">
        <v>84</v>
      </c>
      <c r="B60" s="70">
        <v>1.0569999999999999</v>
      </c>
    </row>
    <row r="61" spans="1:2">
      <c r="A61" s="69">
        <v>85</v>
      </c>
      <c r="B61" s="70">
        <v>1.06</v>
      </c>
    </row>
    <row r="62" spans="1:2">
      <c r="A62" s="69">
        <v>86</v>
      </c>
      <c r="B62" s="70">
        <v>1.0629999999999999</v>
      </c>
    </row>
    <row r="63" spans="1:2">
      <c r="A63" s="69">
        <v>87</v>
      </c>
      <c r="B63" s="70">
        <v>1.0660000000000001</v>
      </c>
    </row>
    <row r="64" spans="1:2">
      <c r="A64" s="69">
        <v>88</v>
      </c>
      <c r="B64" s="70">
        <v>1.069</v>
      </c>
    </row>
    <row r="65" spans="1:2">
      <c r="A65" s="69">
        <v>89</v>
      </c>
      <c r="B65" s="70">
        <v>1.0720000000000001</v>
      </c>
    </row>
    <row r="66" spans="1:2">
      <c r="A66" s="69">
        <v>90</v>
      </c>
      <c r="B66" s="70">
        <v>1.075</v>
      </c>
    </row>
    <row r="67" spans="1:2">
      <c r="A67" s="69">
        <v>91</v>
      </c>
      <c r="B67" s="70">
        <v>1.0780000000000001</v>
      </c>
    </row>
    <row r="68" spans="1:2">
      <c r="A68" s="69">
        <v>92</v>
      </c>
      <c r="B68" s="70">
        <v>1.08</v>
      </c>
    </row>
    <row r="69" spans="1:2">
      <c r="A69" s="69">
        <v>93</v>
      </c>
      <c r="B69" s="70">
        <v>1.083</v>
      </c>
    </row>
    <row r="70" spans="1:2">
      <c r="A70" s="69">
        <v>94</v>
      </c>
      <c r="B70" s="70">
        <v>1.085</v>
      </c>
    </row>
    <row r="71" spans="1:2">
      <c r="A71" s="69">
        <v>95</v>
      </c>
      <c r="B71" s="70">
        <v>1.0880000000000001</v>
      </c>
    </row>
    <row r="72" spans="1:2">
      <c r="A72" s="69">
        <v>96</v>
      </c>
      <c r="B72" s="70">
        <v>1.0900000000000001</v>
      </c>
    </row>
    <row r="73" spans="1:2">
      <c r="A73" s="69">
        <v>97</v>
      </c>
      <c r="B73" s="70">
        <v>1.0920000000000001</v>
      </c>
    </row>
    <row r="74" spans="1:2">
      <c r="A74" s="69">
        <v>98</v>
      </c>
      <c r="B74" s="70">
        <v>1.095</v>
      </c>
    </row>
    <row r="75" spans="1:2">
      <c r="A75" s="69">
        <v>99</v>
      </c>
      <c r="B75" s="70">
        <v>1.097</v>
      </c>
    </row>
    <row r="76" spans="1:2">
      <c r="A76" s="69">
        <v>100</v>
      </c>
      <c r="B76" s="70">
        <v>1.1000000000000001</v>
      </c>
    </row>
    <row r="77" spans="1:2">
      <c r="A77" s="69">
        <v>101</v>
      </c>
      <c r="B77" s="70">
        <v>1.103</v>
      </c>
    </row>
    <row r="78" spans="1:2">
      <c r="A78" s="69">
        <v>102</v>
      </c>
      <c r="B78" s="70">
        <v>1.105</v>
      </c>
    </row>
    <row r="79" spans="1:2">
      <c r="A79" s="69">
        <v>103</v>
      </c>
      <c r="B79" s="70">
        <v>1.1080000000000001</v>
      </c>
    </row>
    <row r="80" spans="1:2">
      <c r="A80" s="69">
        <v>104</v>
      </c>
      <c r="B80" s="70">
        <v>1.1100000000000001</v>
      </c>
    </row>
    <row r="81" spans="1:2">
      <c r="A81" s="69">
        <v>105</v>
      </c>
      <c r="B81" s="70">
        <v>1.113</v>
      </c>
    </row>
    <row r="82" spans="1:2">
      <c r="A82" s="69">
        <v>106</v>
      </c>
      <c r="B82" s="70">
        <v>1.115</v>
      </c>
    </row>
    <row r="83" spans="1:2">
      <c r="A83" s="69">
        <v>107</v>
      </c>
      <c r="B83" s="70">
        <v>1.117</v>
      </c>
    </row>
    <row r="84" spans="1:2">
      <c r="A84" s="69">
        <v>108</v>
      </c>
      <c r="B84" s="70">
        <v>1.119</v>
      </c>
    </row>
    <row r="85" spans="1:2">
      <c r="A85" s="69">
        <v>109</v>
      </c>
      <c r="B85" s="70">
        <v>1.121</v>
      </c>
    </row>
    <row r="86" spans="1:2">
      <c r="A86" s="69">
        <v>110</v>
      </c>
      <c r="B86" s="70">
        <v>1.123</v>
      </c>
    </row>
    <row r="87" spans="1:2">
      <c r="A87" s="69">
        <v>111</v>
      </c>
      <c r="B87" s="70">
        <v>1.125</v>
      </c>
    </row>
    <row r="88" spans="1:2">
      <c r="A88" s="69">
        <v>112</v>
      </c>
      <c r="B88" s="70">
        <v>1.127</v>
      </c>
    </row>
    <row r="89" spans="1:2">
      <c r="A89" s="69">
        <v>113</v>
      </c>
      <c r="B89" s="70">
        <v>1.129</v>
      </c>
    </row>
    <row r="90" spans="1:2">
      <c r="A90" s="69">
        <v>114</v>
      </c>
      <c r="B90" s="70">
        <v>1.131</v>
      </c>
    </row>
    <row r="91" spans="1:2">
      <c r="A91" s="69">
        <v>115</v>
      </c>
      <c r="B91" s="70">
        <v>1.133</v>
      </c>
    </row>
    <row r="92" spans="1:2">
      <c r="A92" s="69">
        <v>116</v>
      </c>
      <c r="B92" s="70">
        <v>1.135</v>
      </c>
    </row>
    <row r="93" spans="1:2">
      <c r="A93" s="69">
        <v>117</v>
      </c>
      <c r="B93" s="70">
        <v>1.137</v>
      </c>
    </row>
    <row r="94" spans="1:2">
      <c r="A94" s="69">
        <v>118</v>
      </c>
      <c r="B94" s="70">
        <v>1.139</v>
      </c>
    </row>
    <row r="95" spans="1:2">
      <c r="A95" s="69">
        <v>119</v>
      </c>
      <c r="B95" s="70">
        <v>1.141</v>
      </c>
    </row>
    <row r="96" spans="1:2">
      <c r="A96" s="69">
        <v>120</v>
      </c>
      <c r="B96" s="70">
        <v>1.143</v>
      </c>
    </row>
    <row r="97" spans="1:2">
      <c r="A97" s="69"/>
      <c r="B97" s="70"/>
    </row>
    <row r="98" spans="1:2">
      <c r="A98" s="69"/>
      <c r="B98" s="70"/>
    </row>
    <row r="99" spans="1:2">
      <c r="A99" s="69"/>
      <c r="B99" s="70"/>
    </row>
    <row r="100" spans="1:2" ht="15.75" thickBot="1">
      <c r="A100" s="71"/>
      <c r="B100" s="72"/>
    </row>
    <row r="101" spans="1:2">
      <c r="B101" s="43"/>
    </row>
    <row r="102" spans="1:2">
      <c r="B102" s="43"/>
    </row>
    <row r="103" spans="1:2">
      <c r="B103" s="43"/>
    </row>
    <row r="104" spans="1:2">
      <c r="B104" s="43"/>
    </row>
    <row r="105" spans="1:2">
      <c r="B105" s="43"/>
    </row>
    <row r="106" spans="1:2">
      <c r="B106" s="43"/>
    </row>
    <row r="107" spans="1:2">
      <c r="B107" s="43"/>
    </row>
    <row r="108" spans="1:2">
      <c r="B108" s="43"/>
    </row>
    <row r="109" spans="1:2">
      <c r="B109" s="43"/>
    </row>
    <row r="110" spans="1:2">
      <c r="B110" s="43"/>
    </row>
    <row r="111" spans="1:2">
      <c r="B111" s="43"/>
    </row>
    <row r="112" spans="1:2">
      <c r="B112" s="43"/>
    </row>
    <row r="113" spans="2:2">
      <c r="B113" s="43"/>
    </row>
    <row r="114" spans="2:2">
      <c r="B114" s="43"/>
    </row>
    <row r="115" spans="2:2">
      <c r="B115" s="43"/>
    </row>
    <row r="116" spans="2:2">
      <c r="B116" s="43"/>
    </row>
    <row r="117" spans="2:2">
      <c r="B117" s="43"/>
    </row>
    <row r="118" spans="2:2">
      <c r="B118" s="43"/>
    </row>
    <row r="119" spans="2:2">
      <c r="B119" s="43"/>
    </row>
    <row r="120" spans="2:2">
      <c r="B120" s="43"/>
    </row>
    <row r="121" spans="2:2">
      <c r="B121" s="43"/>
    </row>
    <row r="122" spans="2:2">
      <c r="B122" s="43"/>
    </row>
    <row r="123" spans="2:2">
      <c r="B123" s="43"/>
    </row>
    <row r="124" spans="2:2">
      <c r="B124" s="43"/>
    </row>
    <row r="125" spans="2:2">
      <c r="B125" s="43"/>
    </row>
    <row r="126" spans="2:2">
      <c r="B126" s="43"/>
    </row>
    <row r="127" spans="2:2">
      <c r="B127" s="43"/>
    </row>
    <row r="128" spans="2:2">
      <c r="B128" s="43"/>
    </row>
    <row r="129" spans="2:2">
      <c r="B129" s="43"/>
    </row>
    <row r="130" spans="2:2">
      <c r="B130" s="43"/>
    </row>
    <row r="131" spans="2:2">
      <c r="B131" s="43"/>
    </row>
    <row r="132" spans="2:2">
      <c r="B132" s="43"/>
    </row>
    <row r="133" spans="2:2">
      <c r="B133" s="43"/>
    </row>
    <row r="134" spans="2:2">
      <c r="B134" s="43"/>
    </row>
    <row r="135" spans="2:2">
      <c r="B135" s="43"/>
    </row>
    <row r="136" spans="2:2">
      <c r="B136" s="43"/>
    </row>
    <row r="137" spans="2:2">
      <c r="B137" s="43"/>
    </row>
    <row r="138" spans="2:2">
      <c r="B138" s="43"/>
    </row>
    <row r="139" spans="2:2">
      <c r="B139" s="43"/>
    </row>
    <row r="140" spans="2:2">
      <c r="B140" s="43"/>
    </row>
    <row r="141" spans="2:2">
      <c r="B141" s="43"/>
    </row>
    <row r="142" spans="2:2">
      <c r="B142" s="43"/>
    </row>
    <row r="143" spans="2:2">
      <c r="B143" s="43"/>
    </row>
    <row r="144" spans="2:2">
      <c r="B144" s="43"/>
    </row>
    <row r="145" spans="2:2">
      <c r="B145" s="43"/>
    </row>
    <row r="146" spans="2:2">
      <c r="B146" s="43"/>
    </row>
    <row r="147" spans="2:2">
      <c r="B147" s="43"/>
    </row>
    <row r="148" spans="2:2">
      <c r="B148" s="43"/>
    </row>
    <row r="149" spans="2:2">
      <c r="B149" s="43"/>
    </row>
    <row r="150" spans="2:2">
      <c r="B150" s="43"/>
    </row>
    <row r="151" spans="2:2">
      <c r="B151" s="43"/>
    </row>
    <row r="152" spans="2:2">
      <c r="B152" s="43"/>
    </row>
    <row r="153" spans="2:2">
      <c r="B153" s="43"/>
    </row>
    <row r="154" spans="2:2">
      <c r="B154" s="43"/>
    </row>
    <row r="155" spans="2:2">
      <c r="B155" s="43"/>
    </row>
    <row r="156" spans="2:2">
      <c r="B156" s="43"/>
    </row>
    <row r="157" spans="2:2">
      <c r="B157" s="43"/>
    </row>
    <row r="158" spans="2:2">
      <c r="B158" s="43"/>
    </row>
    <row r="159" spans="2:2">
      <c r="B159" s="43"/>
    </row>
    <row r="160" spans="2:2">
      <c r="B160" s="43"/>
    </row>
    <row r="161" spans="2:2">
      <c r="B161" s="43"/>
    </row>
    <row r="162" spans="2:2">
      <c r="B162" s="43"/>
    </row>
    <row r="163" spans="2:2">
      <c r="B163" s="43"/>
    </row>
    <row r="164" spans="2:2">
      <c r="B164" s="43"/>
    </row>
    <row r="165" spans="2:2">
      <c r="B165" s="43"/>
    </row>
    <row r="166" spans="2:2">
      <c r="B166" s="43"/>
    </row>
    <row r="167" spans="2:2">
      <c r="B167" s="43"/>
    </row>
    <row r="168" spans="2:2">
      <c r="B168" s="43"/>
    </row>
    <row r="169" spans="2:2">
      <c r="B169" s="43"/>
    </row>
    <row r="170" spans="2:2">
      <c r="B170" s="43"/>
    </row>
    <row r="171" spans="2:2">
      <c r="B171" s="43"/>
    </row>
    <row r="172" spans="2:2">
      <c r="B172" s="43"/>
    </row>
    <row r="173" spans="2:2">
      <c r="B173" s="43"/>
    </row>
    <row r="174" spans="2:2">
      <c r="B174" s="43"/>
    </row>
    <row r="175" spans="2:2">
      <c r="B175" s="43"/>
    </row>
    <row r="176" spans="2:2">
      <c r="B176" s="43"/>
    </row>
    <row r="177" spans="2:2">
      <c r="B177" s="43"/>
    </row>
    <row r="178" spans="2:2">
      <c r="B178" s="43"/>
    </row>
    <row r="179" spans="2:2">
      <c r="B179" s="43"/>
    </row>
    <row r="180" spans="2:2">
      <c r="B180" s="43"/>
    </row>
    <row r="181" spans="2:2">
      <c r="B181" s="43"/>
    </row>
    <row r="182" spans="2:2">
      <c r="B182" s="43"/>
    </row>
    <row r="183" spans="2:2">
      <c r="B183" s="43"/>
    </row>
    <row r="184" spans="2:2">
      <c r="B184" s="43"/>
    </row>
    <row r="185" spans="2:2">
      <c r="B185" s="43"/>
    </row>
    <row r="186" spans="2:2">
      <c r="B186" s="43"/>
    </row>
    <row r="187" spans="2:2">
      <c r="B187" s="43"/>
    </row>
    <row r="188" spans="2:2">
      <c r="B188" s="43"/>
    </row>
    <row r="189" spans="2:2">
      <c r="B189" s="43"/>
    </row>
    <row r="190" spans="2:2">
      <c r="B190" s="43"/>
    </row>
    <row r="191" spans="2:2">
      <c r="B191" s="43"/>
    </row>
    <row r="192" spans="2:2">
      <c r="B192" s="43"/>
    </row>
    <row r="193" spans="2:2">
      <c r="B193" s="43"/>
    </row>
    <row r="194" spans="2:2">
      <c r="B194" s="43"/>
    </row>
    <row r="195" spans="2:2">
      <c r="B195" s="43"/>
    </row>
    <row r="196" spans="2:2">
      <c r="B196" s="43"/>
    </row>
    <row r="197" spans="2:2">
      <c r="B197" s="43"/>
    </row>
    <row r="198" spans="2:2">
      <c r="B198" s="43"/>
    </row>
    <row r="199" spans="2:2">
      <c r="B199" s="43"/>
    </row>
    <row r="200" spans="2:2">
      <c r="B200" s="43"/>
    </row>
    <row r="201" spans="2:2">
      <c r="B201" s="43"/>
    </row>
    <row r="202" spans="2:2">
      <c r="B202" s="43"/>
    </row>
    <row r="203" spans="2:2">
      <c r="B203" s="43"/>
    </row>
    <row r="204" spans="2:2">
      <c r="B204" s="43"/>
    </row>
    <row r="205" spans="2:2">
      <c r="B205" s="43"/>
    </row>
    <row r="206" spans="2:2">
      <c r="B206" s="43"/>
    </row>
    <row r="207" spans="2:2">
      <c r="B207" s="43"/>
    </row>
    <row r="208" spans="2:2">
      <c r="B208" s="43"/>
    </row>
    <row r="209" spans="2:2">
      <c r="B209" s="43"/>
    </row>
    <row r="210" spans="2:2">
      <c r="B210" s="43"/>
    </row>
    <row r="211" spans="2:2">
      <c r="B211" s="43"/>
    </row>
    <row r="212" spans="2:2">
      <c r="B212" s="43"/>
    </row>
    <row r="213" spans="2:2">
      <c r="B213" s="43"/>
    </row>
    <row r="214" spans="2:2">
      <c r="B214" s="43"/>
    </row>
    <row r="215" spans="2:2">
      <c r="B215" s="43"/>
    </row>
    <row r="216" spans="2:2">
      <c r="B216" s="43"/>
    </row>
    <row r="217" spans="2:2">
      <c r="B217" s="43"/>
    </row>
    <row r="218" spans="2:2">
      <c r="B218" s="43"/>
    </row>
    <row r="219" spans="2:2">
      <c r="B219" s="43"/>
    </row>
    <row r="220" spans="2:2">
      <c r="B220" s="43"/>
    </row>
    <row r="221" spans="2:2">
      <c r="B221" s="43"/>
    </row>
    <row r="222" spans="2:2">
      <c r="B222" s="43"/>
    </row>
    <row r="223" spans="2:2">
      <c r="B223" s="43"/>
    </row>
    <row r="224" spans="2:2">
      <c r="B224" s="43"/>
    </row>
    <row r="225" spans="2:2">
      <c r="B225" s="43"/>
    </row>
    <row r="226" spans="2:2">
      <c r="B226" s="43"/>
    </row>
    <row r="227" spans="2:2">
      <c r="B227" s="43"/>
    </row>
    <row r="228" spans="2:2">
      <c r="B228" s="43"/>
    </row>
    <row r="229" spans="2:2">
      <c r="B229" s="43"/>
    </row>
    <row r="230" spans="2:2">
      <c r="B230" s="43"/>
    </row>
    <row r="231" spans="2:2">
      <c r="B231" s="43"/>
    </row>
    <row r="232" spans="2:2">
      <c r="B232" s="43"/>
    </row>
    <row r="233" spans="2:2">
      <c r="B233" s="43"/>
    </row>
    <row r="234" spans="2:2">
      <c r="B234" s="43"/>
    </row>
    <row r="235" spans="2:2">
      <c r="B235" s="43"/>
    </row>
    <row r="236" spans="2:2">
      <c r="B236" s="43"/>
    </row>
    <row r="237" spans="2:2">
      <c r="B237" s="43"/>
    </row>
    <row r="238" spans="2:2">
      <c r="B238" s="43"/>
    </row>
    <row r="239" spans="2:2">
      <c r="B239" s="43"/>
    </row>
    <row r="240" spans="2:2">
      <c r="B240" s="43"/>
    </row>
    <row r="241" spans="2:2">
      <c r="B241" s="43"/>
    </row>
    <row r="242" spans="2:2">
      <c r="B242" s="43"/>
    </row>
    <row r="243" spans="2:2">
      <c r="B243" s="43"/>
    </row>
    <row r="244" spans="2:2">
      <c r="B244" s="43"/>
    </row>
    <row r="245" spans="2:2">
      <c r="B245" s="43"/>
    </row>
    <row r="246" spans="2:2">
      <c r="B246" s="43"/>
    </row>
    <row r="247" spans="2:2">
      <c r="B247" s="43"/>
    </row>
    <row r="248" spans="2:2">
      <c r="B248" s="43"/>
    </row>
    <row r="249" spans="2:2">
      <c r="B249" s="43"/>
    </row>
    <row r="250" spans="2:2">
      <c r="B250" s="43"/>
    </row>
    <row r="251" spans="2:2">
      <c r="B251" s="43"/>
    </row>
    <row r="252" spans="2:2">
      <c r="B252" s="43"/>
    </row>
    <row r="253" spans="2:2">
      <c r="B253" s="43"/>
    </row>
    <row r="254" spans="2:2">
      <c r="B254" s="43"/>
    </row>
    <row r="255" spans="2:2">
      <c r="B255" s="43"/>
    </row>
    <row r="256" spans="2:2">
      <c r="B256" s="43"/>
    </row>
    <row r="257" spans="2:2">
      <c r="B257" s="43"/>
    </row>
    <row r="258" spans="2:2">
      <c r="B258" s="43"/>
    </row>
    <row r="259" spans="2:2">
      <c r="B259" s="43"/>
    </row>
    <row r="260" spans="2:2">
      <c r="B260" s="43"/>
    </row>
    <row r="261" spans="2:2">
      <c r="B261" s="43"/>
    </row>
    <row r="262" spans="2:2">
      <c r="B262" s="43"/>
    </row>
    <row r="263" spans="2:2">
      <c r="B263" s="43"/>
    </row>
    <row r="264" spans="2:2">
      <c r="B264" s="43"/>
    </row>
    <row r="265" spans="2:2">
      <c r="B265" s="43"/>
    </row>
    <row r="266" spans="2:2">
      <c r="B266" s="43"/>
    </row>
    <row r="267" spans="2:2">
      <c r="B267" s="43"/>
    </row>
    <row r="268" spans="2:2">
      <c r="B268" s="43"/>
    </row>
    <row r="269" spans="2:2">
      <c r="B269" s="43"/>
    </row>
    <row r="270" spans="2:2">
      <c r="B270" s="43"/>
    </row>
    <row r="271" spans="2:2">
      <c r="B271" s="43"/>
    </row>
    <row r="272" spans="2:2">
      <c r="B272" s="43"/>
    </row>
    <row r="273" spans="2:2">
      <c r="B273" s="43"/>
    </row>
    <row r="274" spans="2:2">
      <c r="B274" s="43"/>
    </row>
    <row r="275" spans="2:2">
      <c r="B275" s="43"/>
    </row>
    <row r="276" spans="2:2">
      <c r="B276" s="43"/>
    </row>
    <row r="277" spans="2:2">
      <c r="B277" s="43"/>
    </row>
    <row r="278" spans="2:2">
      <c r="B278" s="43"/>
    </row>
    <row r="279" spans="2:2">
      <c r="B279" s="43"/>
    </row>
    <row r="280" spans="2:2">
      <c r="B280" s="43"/>
    </row>
    <row r="281" spans="2:2">
      <c r="B281" s="43"/>
    </row>
    <row r="282" spans="2:2">
      <c r="B282" s="43"/>
    </row>
    <row r="283" spans="2:2">
      <c r="B283" s="43"/>
    </row>
    <row r="284" spans="2:2">
      <c r="B284" s="43"/>
    </row>
    <row r="285" spans="2:2">
      <c r="B285" s="43"/>
    </row>
    <row r="286" spans="2:2">
      <c r="B286" s="43"/>
    </row>
    <row r="287" spans="2:2">
      <c r="B287" s="43"/>
    </row>
    <row r="288" spans="2:2">
      <c r="B288" s="43"/>
    </row>
    <row r="289" spans="2:2">
      <c r="B289" s="43"/>
    </row>
    <row r="290" spans="2:2">
      <c r="B290" s="43"/>
    </row>
    <row r="291" spans="2:2">
      <c r="B291" s="43"/>
    </row>
    <row r="292" spans="2:2">
      <c r="B292" s="43"/>
    </row>
    <row r="293" spans="2:2">
      <c r="B293" s="43"/>
    </row>
    <row r="294" spans="2:2">
      <c r="B294" s="43"/>
    </row>
    <row r="295" spans="2:2">
      <c r="B295" s="43"/>
    </row>
    <row r="296" spans="2:2">
      <c r="B296" s="43"/>
    </row>
    <row r="297" spans="2:2">
      <c r="B297" s="43"/>
    </row>
    <row r="298" spans="2:2">
      <c r="B298" s="43"/>
    </row>
    <row r="299" spans="2:2">
      <c r="B299" s="43"/>
    </row>
    <row r="300" spans="2:2">
      <c r="B300" s="43"/>
    </row>
    <row r="301" spans="2:2">
      <c r="B301" s="43"/>
    </row>
    <row r="302" spans="2:2">
      <c r="B302" s="43"/>
    </row>
    <row r="303" spans="2:2">
      <c r="B303" s="43"/>
    </row>
    <row r="304" spans="2:2">
      <c r="B304" s="43"/>
    </row>
    <row r="305" spans="2:2">
      <c r="B305" s="43"/>
    </row>
    <row r="306" spans="2:2">
      <c r="B306" s="43"/>
    </row>
    <row r="307" spans="2:2">
      <c r="B307" s="43"/>
    </row>
    <row r="308" spans="2:2">
      <c r="B308" s="43"/>
    </row>
    <row r="309" spans="2:2">
      <c r="B309" s="43"/>
    </row>
    <row r="310" spans="2:2">
      <c r="B310" s="43"/>
    </row>
    <row r="311" spans="2:2">
      <c r="B311" s="43"/>
    </row>
    <row r="312" spans="2:2">
      <c r="B312" s="43"/>
    </row>
    <row r="313" spans="2:2">
      <c r="B313" s="43"/>
    </row>
    <row r="314" spans="2:2">
      <c r="B314" s="43"/>
    </row>
    <row r="315" spans="2:2">
      <c r="B315" s="43"/>
    </row>
    <row r="316" spans="2:2">
      <c r="B316" s="43"/>
    </row>
    <row r="317" spans="2:2">
      <c r="B317" s="43"/>
    </row>
    <row r="318" spans="2:2">
      <c r="B318" s="43"/>
    </row>
    <row r="319" spans="2:2">
      <c r="B319" s="43"/>
    </row>
    <row r="320" spans="2:2">
      <c r="B320" s="43"/>
    </row>
    <row r="321" spans="2:2">
      <c r="B321" s="43"/>
    </row>
    <row r="322" spans="2:2">
      <c r="B322" s="43"/>
    </row>
    <row r="323" spans="2:2">
      <c r="B323" s="43"/>
    </row>
    <row r="324" spans="2:2">
      <c r="B324" s="43"/>
    </row>
    <row r="325" spans="2:2">
      <c r="B325" s="43"/>
    </row>
    <row r="326" spans="2:2">
      <c r="B326" s="43"/>
    </row>
    <row r="327" spans="2:2">
      <c r="B327" s="43"/>
    </row>
    <row r="328" spans="2:2">
      <c r="B328" s="43"/>
    </row>
    <row r="329" spans="2:2">
      <c r="B329" s="43"/>
    </row>
    <row r="330" spans="2:2">
      <c r="B330" s="43"/>
    </row>
    <row r="331" spans="2:2">
      <c r="B331" s="43"/>
    </row>
    <row r="332" spans="2:2">
      <c r="B332" s="43"/>
    </row>
    <row r="333" spans="2:2">
      <c r="B333" s="43"/>
    </row>
    <row r="334" spans="2:2">
      <c r="B334" s="43"/>
    </row>
    <row r="335" spans="2:2">
      <c r="B335" s="43"/>
    </row>
    <row r="336" spans="2:2">
      <c r="B336" s="43"/>
    </row>
    <row r="337" spans="2:2">
      <c r="B337" s="43"/>
    </row>
    <row r="338" spans="2:2">
      <c r="B338" s="43"/>
    </row>
    <row r="339" spans="2:2">
      <c r="B339" s="43"/>
    </row>
    <row r="340" spans="2:2">
      <c r="B340" s="43"/>
    </row>
    <row r="341" spans="2:2">
      <c r="B341" s="43"/>
    </row>
    <row r="342" spans="2:2">
      <c r="B342" s="43"/>
    </row>
    <row r="343" spans="2:2">
      <c r="B343" s="43"/>
    </row>
    <row r="344" spans="2:2">
      <c r="B344" s="43"/>
    </row>
    <row r="345" spans="2:2">
      <c r="B345" s="43"/>
    </row>
    <row r="346" spans="2:2">
      <c r="B346" s="43"/>
    </row>
    <row r="347" spans="2:2">
      <c r="B347" s="43"/>
    </row>
    <row r="348" spans="2:2">
      <c r="B348" s="43"/>
    </row>
    <row r="349" spans="2:2">
      <c r="B349" s="43"/>
    </row>
    <row r="350" spans="2:2">
      <c r="B350" s="43"/>
    </row>
    <row r="351" spans="2:2">
      <c r="B351" s="43"/>
    </row>
    <row r="352" spans="2:2">
      <c r="B352" s="43"/>
    </row>
    <row r="353" spans="2:2">
      <c r="B353" s="43"/>
    </row>
    <row r="354" spans="2:2">
      <c r="B354" s="43"/>
    </row>
    <row r="355" spans="2:2">
      <c r="B355" s="43"/>
    </row>
    <row r="356" spans="2:2">
      <c r="B356" s="43"/>
    </row>
    <row r="357" spans="2:2">
      <c r="B357" s="43"/>
    </row>
    <row r="358" spans="2:2">
      <c r="B358" s="43"/>
    </row>
    <row r="359" spans="2:2">
      <c r="B359" s="43"/>
    </row>
    <row r="360" spans="2:2">
      <c r="B360" s="43"/>
    </row>
    <row r="361" spans="2:2">
      <c r="B361" s="43"/>
    </row>
    <row r="362" spans="2:2">
      <c r="B362" s="43"/>
    </row>
    <row r="363" spans="2:2">
      <c r="B363" s="43"/>
    </row>
    <row r="364" spans="2:2">
      <c r="B364" s="43"/>
    </row>
    <row r="365" spans="2:2">
      <c r="B365" s="43"/>
    </row>
    <row r="366" spans="2:2">
      <c r="B366" s="43"/>
    </row>
    <row r="367" spans="2:2">
      <c r="B367" s="43"/>
    </row>
    <row r="368" spans="2:2">
      <c r="B368" s="43"/>
    </row>
    <row r="369" spans="2:2">
      <c r="B369" s="43"/>
    </row>
    <row r="370" spans="2:2">
      <c r="B370" s="43"/>
    </row>
    <row r="371" spans="2:2">
      <c r="B371" s="43"/>
    </row>
    <row r="372" spans="2:2">
      <c r="B372" s="43"/>
    </row>
    <row r="373" spans="2:2">
      <c r="B373" s="43"/>
    </row>
    <row r="374" spans="2:2">
      <c r="B374" s="43"/>
    </row>
    <row r="375" spans="2:2">
      <c r="B375" s="43"/>
    </row>
    <row r="376" spans="2:2">
      <c r="B376" s="43"/>
    </row>
    <row r="377" spans="2:2">
      <c r="B377" s="43"/>
    </row>
    <row r="378" spans="2:2">
      <c r="B378" s="43"/>
    </row>
    <row r="379" spans="2:2">
      <c r="B379" s="43"/>
    </row>
    <row r="380" spans="2:2">
      <c r="B380" s="43"/>
    </row>
    <row r="381" spans="2:2">
      <c r="B381" s="43"/>
    </row>
    <row r="382" spans="2:2">
      <c r="B382" s="43"/>
    </row>
    <row r="383" spans="2:2">
      <c r="B383" s="43"/>
    </row>
    <row r="384" spans="2:2">
      <c r="B384" s="43"/>
    </row>
    <row r="385" spans="2:2">
      <c r="B385" s="43"/>
    </row>
    <row r="386" spans="2:2">
      <c r="B386" s="43"/>
    </row>
    <row r="387" spans="2:2">
      <c r="B387" s="43"/>
    </row>
    <row r="388" spans="2:2">
      <c r="B388" s="43"/>
    </row>
    <row r="389" spans="2:2">
      <c r="B389" s="43"/>
    </row>
    <row r="390" spans="2:2">
      <c r="B390" s="43"/>
    </row>
    <row r="391" spans="2:2">
      <c r="B391" s="43"/>
    </row>
    <row r="392" spans="2:2">
      <c r="B392" s="43"/>
    </row>
    <row r="393" spans="2:2">
      <c r="B393" s="43"/>
    </row>
    <row r="394" spans="2:2">
      <c r="B394" s="43"/>
    </row>
    <row r="395" spans="2:2">
      <c r="B395" s="43"/>
    </row>
    <row r="396" spans="2:2">
      <c r="B396" s="43"/>
    </row>
    <row r="397" spans="2:2">
      <c r="B397" s="43"/>
    </row>
    <row r="398" spans="2:2">
      <c r="B398" s="43"/>
    </row>
    <row r="399" spans="2:2">
      <c r="B399" s="43"/>
    </row>
    <row r="400" spans="2:2">
      <c r="B400" s="43"/>
    </row>
    <row r="401" spans="2:2">
      <c r="B401" s="43"/>
    </row>
    <row r="402" spans="2:2">
      <c r="B402" s="43"/>
    </row>
    <row r="403" spans="2:2">
      <c r="B403" s="43"/>
    </row>
    <row r="404" spans="2:2">
      <c r="B404" s="43"/>
    </row>
    <row r="405" spans="2:2">
      <c r="B405" s="43"/>
    </row>
    <row r="406" spans="2:2">
      <c r="B406" s="43"/>
    </row>
    <row r="407" spans="2:2">
      <c r="B407" s="43"/>
    </row>
    <row r="408" spans="2:2">
      <c r="B408" s="43"/>
    </row>
    <row r="409" spans="2:2">
      <c r="B409" s="43"/>
    </row>
    <row r="410" spans="2:2">
      <c r="B410" s="43"/>
    </row>
    <row r="411" spans="2:2">
      <c r="B411" s="43"/>
    </row>
    <row r="412" spans="2:2">
      <c r="B412" s="43"/>
    </row>
    <row r="413" spans="2:2">
      <c r="B413" s="43"/>
    </row>
    <row r="414" spans="2:2">
      <c r="B414" s="43"/>
    </row>
    <row r="415" spans="2:2">
      <c r="B415" s="43"/>
    </row>
    <row r="416" spans="2:2">
      <c r="B416" s="43"/>
    </row>
    <row r="417" spans="2:2">
      <c r="B417" s="43"/>
    </row>
    <row r="418" spans="2:2">
      <c r="B418" s="43"/>
    </row>
    <row r="419" spans="2:2">
      <c r="B419" s="43"/>
    </row>
    <row r="420" spans="2:2">
      <c r="B420" s="43"/>
    </row>
    <row r="421" spans="2:2">
      <c r="B421" s="43"/>
    </row>
    <row r="422" spans="2:2">
      <c r="B422" s="43"/>
    </row>
    <row r="423" spans="2:2">
      <c r="B423" s="43"/>
    </row>
    <row r="424" spans="2:2">
      <c r="B424" s="43"/>
    </row>
    <row r="425" spans="2:2">
      <c r="B425" s="43"/>
    </row>
    <row r="426" spans="2:2">
      <c r="B426" s="43"/>
    </row>
    <row r="427" spans="2:2">
      <c r="B427" s="43"/>
    </row>
    <row r="428" spans="2:2">
      <c r="B428" s="43"/>
    </row>
    <row r="429" spans="2:2">
      <c r="B429" s="43"/>
    </row>
    <row r="430" spans="2:2">
      <c r="B430" s="43"/>
    </row>
    <row r="431" spans="2:2">
      <c r="B431" s="43"/>
    </row>
    <row r="432" spans="2:2">
      <c r="B432" s="43"/>
    </row>
    <row r="433" spans="2:2">
      <c r="B433" s="43"/>
    </row>
    <row r="434" spans="2:2">
      <c r="B434" s="43"/>
    </row>
    <row r="435" spans="2:2">
      <c r="B435" s="43"/>
    </row>
    <row r="436" spans="2:2">
      <c r="B436" s="43"/>
    </row>
    <row r="437" spans="2:2">
      <c r="B437" s="43"/>
    </row>
    <row r="438" spans="2:2">
      <c r="B438" s="43"/>
    </row>
    <row r="439" spans="2:2">
      <c r="B439" s="43"/>
    </row>
    <row r="440" spans="2:2">
      <c r="B440" s="43"/>
    </row>
    <row r="441" spans="2:2">
      <c r="B441" s="43"/>
    </row>
    <row r="442" spans="2:2">
      <c r="B442" s="43"/>
    </row>
    <row r="443" spans="2:2">
      <c r="B443" s="43"/>
    </row>
    <row r="444" spans="2:2">
      <c r="B444" s="43"/>
    </row>
    <row r="445" spans="2:2">
      <c r="B445" s="43"/>
    </row>
    <row r="446" spans="2:2">
      <c r="B446" s="43"/>
    </row>
    <row r="447" spans="2:2">
      <c r="B447" s="43"/>
    </row>
    <row r="448" spans="2:2">
      <c r="B448" s="43"/>
    </row>
    <row r="449" spans="2:2">
      <c r="B449" s="43"/>
    </row>
    <row r="450" spans="2:2">
      <c r="B450" s="43"/>
    </row>
    <row r="451" spans="2:2">
      <c r="B451" s="43"/>
    </row>
    <row r="452" spans="2:2">
      <c r="B452" s="43"/>
    </row>
    <row r="453" spans="2:2">
      <c r="B453" s="43"/>
    </row>
    <row r="454" spans="2:2">
      <c r="B454" s="43"/>
    </row>
    <row r="455" spans="2:2">
      <c r="B455" s="43"/>
    </row>
    <row r="456" spans="2:2">
      <c r="B456" s="43"/>
    </row>
    <row r="457" spans="2:2">
      <c r="B457" s="43"/>
    </row>
    <row r="458" spans="2:2">
      <c r="B458" s="43"/>
    </row>
    <row r="459" spans="2:2">
      <c r="B459" s="43"/>
    </row>
    <row r="460" spans="2:2">
      <c r="B460" s="43"/>
    </row>
    <row r="461" spans="2:2">
      <c r="B461" s="43"/>
    </row>
    <row r="462" spans="2:2">
      <c r="B462" s="43"/>
    </row>
    <row r="463" spans="2:2">
      <c r="B463" s="43"/>
    </row>
    <row r="464" spans="2:2">
      <c r="B464" s="43"/>
    </row>
    <row r="465" spans="2:2">
      <c r="B465" s="43"/>
    </row>
    <row r="466" spans="2:2">
      <c r="B466" s="43"/>
    </row>
    <row r="467" spans="2:2">
      <c r="B467" s="43"/>
    </row>
    <row r="468" spans="2:2">
      <c r="B468" s="43"/>
    </row>
    <row r="469" spans="2:2">
      <c r="B469" s="43"/>
    </row>
    <row r="470" spans="2:2">
      <c r="B470" s="43"/>
    </row>
    <row r="471" spans="2:2">
      <c r="B471" s="43"/>
    </row>
    <row r="472" spans="2:2">
      <c r="B472" s="43"/>
    </row>
    <row r="473" spans="2:2">
      <c r="B473" s="43"/>
    </row>
    <row r="474" spans="2:2">
      <c r="B474" s="43"/>
    </row>
    <row r="475" spans="2:2">
      <c r="B475" s="43"/>
    </row>
    <row r="476" spans="2:2">
      <c r="B476" s="43"/>
    </row>
    <row r="477" spans="2:2">
      <c r="B477" s="43"/>
    </row>
    <row r="478" spans="2:2">
      <c r="B478" s="43"/>
    </row>
    <row r="479" spans="2:2">
      <c r="B479" s="43"/>
    </row>
    <row r="480" spans="2:2">
      <c r="B480" s="43"/>
    </row>
    <row r="481" spans="2:2">
      <c r="B481" s="43"/>
    </row>
    <row r="482" spans="2:2">
      <c r="B482" s="43"/>
    </row>
    <row r="483" spans="2:2">
      <c r="B483" s="43"/>
    </row>
    <row r="484" spans="2:2">
      <c r="B484" s="43"/>
    </row>
    <row r="485" spans="2:2">
      <c r="B485" s="43"/>
    </row>
    <row r="486" spans="2:2">
      <c r="B486" s="43"/>
    </row>
    <row r="487" spans="2:2">
      <c r="B487" s="43"/>
    </row>
    <row r="488" spans="2:2">
      <c r="B488" s="43"/>
    </row>
    <row r="489" spans="2:2">
      <c r="B489" s="43"/>
    </row>
    <row r="490" spans="2:2">
      <c r="B490" s="43"/>
    </row>
    <row r="491" spans="2:2">
      <c r="B491" s="43"/>
    </row>
    <row r="492" spans="2:2">
      <c r="B492" s="43"/>
    </row>
    <row r="493" spans="2:2">
      <c r="B493" s="43"/>
    </row>
    <row r="494" spans="2:2">
      <c r="B494" s="43"/>
    </row>
    <row r="495" spans="2:2">
      <c r="B495" s="43"/>
    </row>
    <row r="496" spans="2:2">
      <c r="B496" s="43"/>
    </row>
    <row r="497" spans="2:2">
      <c r="B497" s="43"/>
    </row>
    <row r="498" spans="2:2">
      <c r="B498" s="43"/>
    </row>
    <row r="499" spans="2:2">
      <c r="B499" s="43"/>
    </row>
    <row r="500" spans="2:2">
      <c r="B500" s="43"/>
    </row>
    <row r="501" spans="2:2">
      <c r="B501" s="43"/>
    </row>
    <row r="502" spans="2:2">
      <c r="B502" s="43"/>
    </row>
    <row r="503" spans="2:2">
      <c r="B503" s="43"/>
    </row>
    <row r="504" spans="2:2">
      <c r="B504" s="43"/>
    </row>
    <row r="505" spans="2:2">
      <c r="B505" s="43"/>
    </row>
    <row r="506" spans="2:2">
      <c r="B506" s="43"/>
    </row>
    <row r="507" spans="2:2">
      <c r="B507" s="43"/>
    </row>
    <row r="508" spans="2:2">
      <c r="B508" s="43"/>
    </row>
    <row r="509" spans="2:2">
      <c r="B509" s="43"/>
    </row>
    <row r="510" spans="2:2">
      <c r="B510" s="43"/>
    </row>
    <row r="511" spans="2:2">
      <c r="B511" s="43"/>
    </row>
    <row r="512" spans="2:2">
      <c r="B512" s="43"/>
    </row>
    <row r="513" spans="2:2">
      <c r="B513" s="43"/>
    </row>
    <row r="514" spans="2:2">
      <c r="B514" s="43"/>
    </row>
    <row r="515" spans="2:2">
      <c r="B515" s="43"/>
    </row>
    <row r="516" spans="2:2">
      <c r="B516" s="43"/>
    </row>
    <row r="517" spans="2:2">
      <c r="B517" s="43"/>
    </row>
    <row r="518" spans="2:2">
      <c r="B518" s="43"/>
    </row>
    <row r="519" spans="2:2">
      <c r="B519" s="43"/>
    </row>
    <row r="520" spans="2:2">
      <c r="B520" s="43"/>
    </row>
    <row r="521" spans="2:2">
      <c r="B521" s="43"/>
    </row>
    <row r="522" spans="2:2">
      <c r="B522" s="43"/>
    </row>
    <row r="523" spans="2:2">
      <c r="B523" s="43"/>
    </row>
    <row r="524" spans="2:2">
      <c r="B524" s="43"/>
    </row>
    <row r="525" spans="2:2">
      <c r="B525" s="43"/>
    </row>
    <row r="526" spans="2:2">
      <c r="B526" s="43"/>
    </row>
    <row r="527" spans="2:2">
      <c r="B527" s="43"/>
    </row>
    <row r="528" spans="2:2">
      <c r="B528" s="43"/>
    </row>
    <row r="529" spans="2:2">
      <c r="B529" s="43"/>
    </row>
    <row r="530" spans="2:2">
      <c r="B530" s="43"/>
    </row>
    <row r="531" spans="2:2">
      <c r="B531" s="43"/>
    </row>
    <row r="532" spans="2:2">
      <c r="B532" s="43"/>
    </row>
    <row r="533" spans="2:2">
      <c r="B533" s="43"/>
    </row>
    <row r="534" spans="2:2">
      <c r="B534" s="43"/>
    </row>
    <row r="535" spans="2:2">
      <c r="B535" s="43"/>
    </row>
    <row r="536" spans="2:2">
      <c r="B536" s="43"/>
    </row>
    <row r="537" spans="2:2">
      <c r="B537" s="43"/>
    </row>
    <row r="538" spans="2:2">
      <c r="B538" s="43"/>
    </row>
    <row r="539" spans="2:2">
      <c r="B539" s="43"/>
    </row>
    <row r="540" spans="2:2">
      <c r="B540" s="43"/>
    </row>
    <row r="541" spans="2:2">
      <c r="B541" s="43"/>
    </row>
    <row r="542" spans="2:2">
      <c r="B542" s="43"/>
    </row>
    <row r="543" spans="2:2">
      <c r="B543" s="43"/>
    </row>
    <row r="544" spans="2:2">
      <c r="B544" s="43"/>
    </row>
    <row r="545" spans="2:2">
      <c r="B545" s="43"/>
    </row>
    <row r="546" spans="2:2">
      <c r="B546" s="43"/>
    </row>
    <row r="547" spans="2:2">
      <c r="B547" s="43"/>
    </row>
    <row r="548" spans="2:2">
      <c r="B548" s="43"/>
    </row>
    <row r="549" spans="2:2">
      <c r="B549" s="43"/>
    </row>
    <row r="550" spans="2:2">
      <c r="B550" s="43"/>
    </row>
    <row r="551" spans="2:2">
      <c r="B551" s="43"/>
    </row>
    <row r="552" spans="2:2">
      <c r="B552" s="43"/>
    </row>
    <row r="553" spans="2:2">
      <c r="B553" s="43"/>
    </row>
    <row r="554" spans="2:2">
      <c r="B554" s="43"/>
    </row>
    <row r="555" spans="2:2">
      <c r="B555" s="43"/>
    </row>
    <row r="556" spans="2:2">
      <c r="B556" s="43"/>
    </row>
    <row r="557" spans="2:2">
      <c r="B557" s="43"/>
    </row>
    <row r="558" spans="2:2">
      <c r="B558" s="43"/>
    </row>
    <row r="559" spans="2:2">
      <c r="B559" s="43"/>
    </row>
    <row r="560" spans="2:2">
      <c r="B560" s="43"/>
    </row>
    <row r="561" spans="2:2">
      <c r="B561" s="43"/>
    </row>
    <row r="562" spans="2:2">
      <c r="B562" s="43"/>
    </row>
    <row r="563" spans="2:2">
      <c r="B563" s="43"/>
    </row>
    <row r="564" spans="2:2">
      <c r="B564" s="43"/>
    </row>
    <row r="565" spans="2:2">
      <c r="B565" s="43"/>
    </row>
    <row r="566" spans="2:2">
      <c r="B566" s="43"/>
    </row>
    <row r="567" spans="2:2">
      <c r="B567" s="43"/>
    </row>
    <row r="568" spans="2:2">
      <c r="B568" s="43"/>
    </row>
    <row r="569" spans="2:2">
      <c r="B569" s="43"/>
    </row>
    <row r="570" spans="2:2">
      <c r="B570" s="43"/>
    </row>
    <row r="571" spans="2:2">
      <c r="B571" s="43"/>
    </row>
    <row r="572" spans="2:2">
      <c r="B572" s="43"/>
    </row>
    <row r="573" spans="2:2">
      <c r="B573" s="43"/>
    </row>
    <row r="574" spans="2:2">
      <c r="B574" s="43"/>
    </row>
    <row r="575" spans="2:2">
      <c r="B575" s="43"/>
    </row>
    <row r="576" spans="2:2">
      <c r="B576" s="43"/>
    </row>
    <row r="577" spans="2:2">
      <c r="B577" s="43"/>
    </row>
    <row r="578" spans="2:2">
      <c r="B578" s="43"/>
    </row>
    <row r="579" spans="2:2">
      <c r="B579" s="43"/>
    </row>
    <row r="580" spans="2:2">
      <c r="B580" s="43"/>
    </row>
    <row r="581" spans="2:2">
      <c r="B581" s="43"/>
    </row>
    <row r="582" spans="2:2">
      <c r="B582" s="43"/>
    </row>
    <row r="583" spans="2:2">
      <c r="B583" s="43"/>
    </row>
    <row r="584" spans="2:2">
      <c r="B584" s="43"/>
    </row>
    <row r="585" spans="2:2">
      <c r="B585" s="43"/>
    </row>
    <row r="586" spans="2:2">
      <c r="B586" s="43"/>
    </row>
    <row r="587" spans="2:2">
      <c r="B587" s="43"/>
    </row>
    <row r="588" spans="2:2">
      <c r="B588" s="43"/>
    </row>
    <row r="589" spans="2:2">
      <c r="B589" s="43"/>
    </row>
    <row r="590" spans="2:2">
      <c r="B590" s="43"/>
    </row>
    <row r="591" spans="2:2">
      <c r="B591" s="43"/>
    </row>
    <row r="592" spans="2:2">
      <c r="B592" s="43"/>
    </row>
    <row r="593" spans="2:2">
      <c r="B593" s="43"/>
    </row>
    <row r="594" spans="2:2">
      <c r="B594" s="43"/>
    </row>
    <row r="595" spans="2:2">
      <c r="B595" s="43"/>
    </row>
    <row r="596" spans="2:2">
      <c r="B596" s="43"/>
    </row>
    <row r="597" spans="2:2">
      <c r="B597" s="43"/>
    </row>
    <row r="598" spans="2:2">
      <c r="B598" s="43"/>
    </row>
    <row r="599" spans="2:2">
      <c r="B599" s="43"/>
    </row>
    <row r="600" spans="2:2">
      <c r="B600" s="43"/>
    </row>
    <row r="601" spans="2:2">
      <c r="B601" s="43"/>
    </row>
    <row r="602" spans="2:2">
      <c r="B602" s="43"/>
    </row>
    <row r="603" spans="2:2">
      <c r="B603" s="43"/>
    </row>
    <row r="604" spans="2:2">
      <c r="B604" s="43"/>
    </row>
    <row r="605" spans="2:2">
      <c r="B605" s="43"/>
    </row>
    <row r="606" spans="2:2">
      <c r="B606" s="43"/>
    </row>
    <row r="607" spans="2:2">
      <c r="B607" s="43"/>
    </row>
    <row r="608" spans="2:2">
      <c r="B608" s="43"/>
    </row>
    <row r="609" spans="2:2">
      <c r="B609" s="43"/>
    </row>
    <row r="610" spans="2:2">
      <c r="B610" s="43"/>
    </row>
    <row r="611" spans="2:2">
      <c r="B611" s="43"/>
    </row>
    <row r="612" spans="2:2">
      <c r="B612" s="43"/>
    </row>
    <row r="613" spans="2:2">
      <c r="B613" s="43"/>
    </row>
    <row r="614" spans="2:2">
      <c r="B614" s="43"/>
    </row>
    <row r="615" spans="2:2">
      <c r="B615" s="43"/>
    </row>
    <row r="616" spans="2:2">
      <c r="B616" s="43"/>
    </row>
    <row r="617" spans="2:2">
      <c r="B617" s="43"/>
    </row>
    <row r="618" spans="2:2">
      <c r="B618" s="43"/>
    </row>
    <row r="619" spans="2:2">
      <c r="B619" s="43"/>
    </row>
    <row r="620" spans="2:2">
      <c r="B620" s="43"/>
    </row>
    <row r="621" spans="2:2">
      <c r="B621" s="43"/>
    </row>
    <row r="622" spans="2:2">
      <c r="B622" s="43"/>
    </row>
    <row r="623" spans="2:2">
      <c r="B623" s="43"/>
    </row>
    <row r="624" spans="2:2">
      <c r="B624" s="43"/>
    </row>
    <row r="625" spans="2:2">
      <c r="B625" s="43"/>
    </row>
    <row r="626" spans="2:2">
      <c r="B626" s="43"/>
    </row>
    <row r="627" spans="2:2">
      <c r="B627" s="43"/>
    </row>
    <row r="628" spans="2:2">
      <c r="B628" s="43"/>
    </row>
    <row r="629" spans="2:2">
      <c r="B629" s="43"/>
    </row>
    <row r="630" spans="2:2">
      <c r="B630" s="43"/>
    </row>
    <row r="631" spans="2:2">
      <c r="B631" s="43"/>
    </row>
    <row r="632" spans="2:2">
      <c r="B632" s="43"/>
    </row>
    <row r="633" spans="2:2">
      <c r="B633" s="43"/>
    </row>
    <row r="634" spans="2:2">
      <c r="B634" s="43"/>
    </row>
    <row r="635" spans="2:2">
      <c r="B635" s="43"/>
    </row>
    <row r="636" spans="2:2">
      <c r="B636" s="43"/>
    </row>
    <row r="637" spans="2:2">
      <c r="B637" s="43"/>
    </row>
    <row r="638" spans="2:2">
      <c r="B638" s="43"/>
    </row>
    <row r="639" spans="2:2">
      <c r="B639" s="43"/>
    </row>
    <row r="640" spans="2:2">
      <c r="B640" s="43"/>
    </row>
    <row r="641" spans="2:2">
      <c r="B641" s="43"/>
    </row>
    <row r="642" spans="2:2">
      <c r="B642" s="43"/>
    </row>
    <row r="643" spans="2:2">
      <c r="B643" s="43"/>
    </row>
    <row r="644" spans="2:2">
      <c r="B644" s="43"/>
    </row>
    <row r="645" spans="2:2">
      <c r="B645" s="43"/>
    </row>
    <row r="646" spans="2:2">
      <c r="B646" s="43"/>
    </row>
    <row r="647" spans="2:2">
      <c r="B647" s="43"/>
    </row>
    <row r="648" spans="2:2">
      <c r="B648" s="43"/>
    </row>
    <row r="649" spans="2:2">
      <c r="B649" s="43"/>
    </row>
    <row r="650" spans="2:2">
      <c r="B650" s="43"/>
    </row>
    <row r="651" spans="2:2">
      <c r="B651" s="43"/>
    </row>
    <row r="652" spans="2:2">
      <c r="B652" s="43"/>
    </row>
    <row r="653" spans="2:2">
      <c r="B653" s="43"/>
    </row>
    <row r="654" spans="2:2">
      <c r="B654" s="43"/>
    </row>
    <row r="655" spans="2:2">
      <c r="B655" s="43"/>
    </row>
    <row r="656" spans="2:2">
      <c r="B656" s="43"/>
    </row>
    <row r="657" spans="2:2">
      <c r="B657" s="43"/>
    </row>
    <row r="658" spans="2:2">
      <c r="B658" s="43"/>
    </row>
    <row r="659" spans="2:2">
      <c r="B659" s="43"/>
    </row>
    <row r="660" spans="2:2">
      <c r="B660" s="43"/>
    </row>
    <row r="661" spans="2:2">
      <c r="B661" s="43"/>
    </row>
    <row r="662" spans="2:2">
      <c r="B662" s="43"/>
    </row>
    <row r="663" spans="2:2">
      <c r="B663" s="43"/>
    </row>
    <row r="664" spans="2:2">
      <c r="B664" s="43"/>
    </row>
    <row r="665" spans="2:2">
      <c r="B665" s="43"/>
    </row>
    <row r="666" spans="2:2">
      <c r="B666" s="43"/>
    </row>
    <row r="667" spans="2:2">
      <c r="B667" s="43"/>
    </row>
    <row r="668" spans="2:2">
      <c r="B668" s="43"/>
    </row>
    <row r="669" spans="2:2">
      <c r="B669" s="43"/>
    </row>
    <row r="670" spans="2:2">
      <c r="B670" s="43"/>
    </row>
    <row r="671" spans="2:2">
      <c r="B671" s="43"/>
    </row>
    <row r="672" spans="2:2">
      <c r="B672" s="43"/>
    </row>
    <row r="673" spans="2:2">
      <c r="B673" s="43"/>
    </row>
    <row r="674" spans="2:2">
      <c r="B674" s="43"/>
    </row>
    <row r="675" spans="2:2">
      <c r="B675" s="43"/>
    </row>
    <row r="676" spans="2:2">
      <c r="B676" s="43"/>
    </row>
    <row r="677" spans="2:2">
      <c r="B677" s="43"/>
    </row>
    <row r="678" spans="2:2">
      <c r="B678" s="43"/>
    </row>
    <row r="679" spans="2:2">
      <c r="B679" s="43"/>
    </row>
    <row r="680" spans="2:2">
      <c r="B680" s="43"/>
    </row>
    <row r="681" spans="2:2">
      <c r="B681" s="43"/>
    </row>
    <row r="682" spans="2:2">
      <c r="B682" s="43"/>
    </row>
    <row r="683" spans="2:2">
      <c r="B683" s="43"/>
    </row>
    <row r="684" spans="2:2">
      <c r="B684" s="43"/>
    </row>
    <row r="685" spans="2:2">
      <c r="B685" s="43"/>
    </row>
    <row r="686" spans="2:2">
      <c r="B686" s="43"/>
    </row>
    <row r="687" spans="2:2">
      <c r="B687" s="43"/>
    </row>
    <row r="688" spans="2:2">
      <c r="B688" s="43"/>
    </row>
    <row r="689" spans="2:2">
      <c r="B689" s="43"/>
    </row>
    <row r="690" spans="2:2">
      <c r="B690" s="43"/>
    </row>
    <row r="691" spans="2:2">
      <c r="B691" s="43"/>
    </row>
    <row r="692" spans="2:2">
      <c r="B692" s="43"/>
    </row>
    <row r="693" spans="2:2">
      <c r="B693" s="43"/>
    </row>
    <row r="694" spans="2:2">
      <c r="B694" s="43"/>
    </row>
    <row r="695" spans="2:2">
      <c r="B695" s="43"/>
    </row>
    <row r="696" spans="2:2">
      <c r="B696" s="43"/>
    </row>
    <row r="697" spans="2:2">
      <c r="B697" s="43"/>
    </row>
    <row r="698" spans="2:2">
      <c r="B698" s="43"/>
    </row>
    <row r="699" spans="2:2">
      <c r="B699" s="43"/>
    </row>
    <row r="700" spans="2:2">
      <c r="B700" s="43"/>
    </row>
    <row r="701" spans="2:2">
      <c r="B701" s="43"/>
    </row>
    <row r="702" spans="2:2">
      <c r="B702" s="43"/>
    </row>
    <row r="703" spans="2:2">
      <c r="B703" s="43"/>
    </row>
    <row r="704" spans="2:2">
      <c r="B704" s="43"/>
    </row>
    <row r="705" spans="2:2">
      <c r="B705" s="43"/>
    </row>
    <row r="706" spans="2:2">
      <c r="B706" s="43"/>
    </row>
    <row r="707" spans="2:2">
      <c r="B707" s="43"/>
    </row>
    <row r="708" spans="2:2">
      <c r="B708" s="43"/>
    </row>
    <row r="709" spans="2:2">
      <c r="B709" s="43"/>
    </row>
    <row r="710" spans="2:2">
      <c r="B710" s="43"/>
    </row>
    <row r="711" spans="2:2">
      <c r="B711" s="43"/>
    </row>
    <row r="712" spans="2:2">
      <c r="B712" s="43"/>
    </row>
    <row r="713" spans="2:2">
      <c r="B713" s="43"/>
    </row>
    <row r="714" spans="2:2">
      <c r="B714" s="43"/>
    </row>
    <row r="715" spans="2:2">
      <c r="B715" s="43"/>
    </row>
    <row r="716" spans="2:2">
      <c r="B716" s="43"/>
    </row>
    <row r="717" spans="2:2">
      <c r="B717" s="43"/>
    </row>
    <row r="718" spans="2:2">
      <c r="B718" s="43"/>
    </row>
    <row r="719" spans="2:2">
      <c r="B719" s="43"/>
    </row>
    <row r="720" spans="2:2">
      <c r="B720" s="43"/>
    </row>
    <row r="721" spans="2:2">
      <c r="B721" s="43"/>
    </row>
    <row r="722" spans="2:2">
      <c r="B722" s="43"/>
    </row>
  </sheetData>
  <sheetProtection algorithmName="SHA-512" hashValue="6N7wrBpGC3A2GZQeMo/SSh5Zp7vfruyycfMxHY34EqYX6O2wImfLJSgwXju6XvIQJLsycbJO+Ikb9IJPfm6Svw==" saltValue="29G/cMqi5wjWbDO6MKBgA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sqref="A1:XFD1048576"/>
    </sheetView>
  </sheetViews>
  <sheetFormatPr defaultRowHeight="15"/>
  <cols>
    <col min="2" max="2" width="27.42578125" customWidth="1"/>
    <col min="4" max="4" width="24.7109375" customWidth="1"/>
    <col min="6" max="6" width="25.5703125" customWidth="1"/>
    <col min="258" max="258" width="27.42578125" customWidth="1"/>
    <col min="260" max="260" width="24.7109375" customWidth="1"/>
    <col min="262" max="262" width="25.5703125" customWidth="1"/>
    <col min="514" max="514" width="27.42578125" customWidth="1"/>
    <col min="516" max="516" width="24.7109375" customWidth="1"/>
    <col min="518" max="518" width="25.5703125" customWidth="1"/>
    <col min="770" max="770" width="27.42578125" customWidth="1"/>
    <col min="772" max="772" width="24.7109375" customWidth="1"/>
    <col min="774" max="774" width="25.5703125" customWidth="1"/>
    <col min="1026" max="1026" width="27.42578125" customWidth="1"/>
    <col min="1028" max="1028" width="24.7109375" customWidth="1"/>
    <col min="1030" max="1030" width="25.5703125" customWidth="1"/>
    <col min="1282" max="1282" width="27.42578125" customWidth="1"/>
    <col min="1284" max="1284" width="24.7109375" customWidth="1"/>
    <col min="1286" max="1286" width="25.5703125" customWidth="1"/>
    <col min="1538" max="1538" width="27.42578125" customWidth="1"/>
    <col min="1540" max="1540" width="24.7109375" customWidth="1"/>
    <col min="1542" max="1542" width="25.5703125" customWidth="1"/>
    <col min="1794" max="1794" width="27.42578125" customWidth="1"/>
    <col min="1796" max="1796" width="24.7109375" customWidth="1"/>
    <col min="1798" max="1798" width="25.5703125" customWidth="1"/>
    <col min="2050" max="2050" width="27.42578125" customWidth="1"/>
    <col min="2052" max="2052" width="24.7109375" customWidth="1"/>
    <col min="2054" max="2054" width="25.5703125" customWidth="1"/>
    <col min="2306" max="2306" width="27.42578125" customWidth="1"/>
    <col min="2308" max="2308" width="24.7109375" customWidth="1"/>
    <col min="2310" max="2310" width="25.5703125" customWidth="1"/>
    <col min="2562" max="2562" width="27.42578125" customWidth="1"/>
    <col min="2564" max="2564" width="24.7109375" customWidth="1"/>
    <col min="2566" max="2566" width="25.5703125" customWidth="1"/>
    <col min="2818" max="2818" width="27.42578125" customWidth="1"/>
    <col min="2820" max="2820" width="24.7109375" customWidth="1"/>
    <col min="2822" max="2822" width="25.5703125" customWidth="1"/>
    <col min="3074" max="3074" width="27.42578125" customWidth="1"/>
    <col min="3076" max="3076" width="24.7109375" customWidth="1"/>
    <col min="3078" max="3078" width="25.5703125" customWidth="1"/>
    <col min="3330" max="3330" width="27.42578125" customWidth="1"/>
    <col min="3332" max="3332" width="24.7109375" customWidth="1"/>
    <col min="3334" max="3334" width="25.5703125" customWidth="1"/>
    <col min="3586" max="3586" width="27.42578125" customWidth="1"/>
    <col min="3588" max="3588" width="24.7109375" customWidth="1"/>
    <col min="3590" max="3590" width="25.5703125" customWidth="1"/>
    <col min="3842" max="3842" width="27.42578125" customWidth="1"/>
    <col min="3844" max="3844" width="24.7109375" customWidth="1"/>
    <col min="3846" max="3846" width="25.5703125" customWidth="1"/>
    <col min="4098" max="4098" width="27.42578125" customWidth="1"/>
    <col min="4100" max="4100" width="24.7109375" customWidth="1"/>
    <col min="4102" max="4102" width="25.5703125" customWidth="1"/>
    <col min="4354" max="4354" width="27.42578125" customWidth="1"/>
    <col min="4356" max="4356" width="24.7109375" customWidth="1"/>
    <col min="4358" max="4358" width="25.5703125" customWidth="1"/>
    <col min="4610" max="4610" width="27.42578125" customWidth="1"/>
    <col min="4612" max="4612" width="24.7109375" customWidth="1"/>
    <col min="4614" max="4614" width="25.5703125" customWidth="1"/>
    <col min="4866" max="4866" width="27.42578125" customWidth="1"/>
    <col min="4868" max="4868" width="24.7109375" customWidth="1"/>
    <col min="4870" max="4870" width="25.5703125" customWidth="1"/>
    <col min="5122" max="5122" width="27.42578125" customWidth="1"/>
    <col min="5124" max="5124" width="24.7109375" customWidth="1"/>
    <col min="5126" max="5126" width="25.5703125" customWidth="1"/>
    <col min="5378" max="5378" width="27.42578125" customWidth="1"/>
    <col min="5380" max="5380" width="24.7109375" customWidth="1"/>
    <col min="5382" max="5382" width="25.5703125" customWidth="1"/>
    <col min="5634" max="5634" width="27.42578125" customWidth="1"/>
    <col min="5636" max="5636" width="24.7109375" customWidth="1"/>
    <col min="5638" max="5638" width="25.5703125" customWidth="1"/>
    <col min="5890" max="5890" width="27.42578125" customWidth="1"/>
    <col min="5892" max="5892" width="24.7109375" customWidth="1"/>
    <col min="5894" max="5894" width="25.5703125" customWidth="1"/>
    <col min="6146" max="6146" width="27.42578125" customWidth="1"/>
    <col min="6148" max="6148" width="24.7109375" customWidth="1"/>
    <col min="6150" max="6150" width="25.5703125" customWidth="1"/>
    <col min="6402" max="6402" width="27.42578125" customWidth="1"/>
    <col min="6404" max="6404" width="24.7109375" customWidth="1"/>
    <col min="6406" max="6406" width="25.5703125" customWidth="1"/>
    <col min="6658" max="6658" width="27.42578125" customWidth="1"/>
    <col min="6660" max="6660" width="24.7109375" customWidth="1"/>
    <col min="6662" max="6662" width="25.5703125" customWidth="1"/>
    <col min="6914" max="6914" width="27.42578125" customWidth="1"/>
    <col min="6916" max="6916" width="24.7109375" customWidth="1"/>
    <col min="6918" max="6918" width="25.5703125" customWidth="1"/>
    <col min="7170" max="7170" width="27.42578125" customWidth="1"/>
    <col min="7172" max="7172" width="24.7109375" customWidth="1"/>
    <col min="7174" max="7174" width="25.5703125" customWidth="1"/>
    <col min="7426" max="7426" width="27.42578125" customWidth="1"/>
    <col min="7428" max="7428" width="24.7109375" customWidth="1"/>
    <col min="7430" max="7430" width="25.5703125" customWidth="1"/>
    <col min="7682" max="7682" width="27.42578125" customWidth="1"/>
    <col min="7684" max="7684" width="24.7109375" customWidth="1"/>
    <col min="7686" max="7686" width="25.5703125" customWidth="1"/>
    <col min="7938" max="7938" width="27.42578125" customWidth="1"/>
    <col min="7940" max="7940" width="24.7109375" customWidth="1"/>
    <col min="7942" max="7942" width="25.5703125" customWidth="1"/>
    <col min="8194" max="8194" width="27.42578125" customWidth="1"/>
    <col min="8196" max="8196" width="24.7109375" customWidth="1"/>
    <col min="8198" max="8198" width="25.5703125" customWidth="1"/>
    <col min="8450" max="8450" width="27.42578125" customWidth="1"/>
    <col min="8452" max="8452" width="24.7109375" customWidth="1"/>
    <col min="8454" max="8454" width="25.5703125" customWidth="1"/>
    <col min="8706" max="8706" width="27.42578125" customWidth="1"/>
    <col min="8708" max="8708" width="24.7109375" customWidth="1"/>
    <col min="8710" max="8710" width="25.5703125" customWidth="1"/>
    <col min="8962" max="8962" width="27.42578125" customWidth="1"/>
    <col min="8964" max="8964" width="24.7109375" customWidth="1"/>
    <col min="8966" max="8966" width="25.5703125" customWidth="1"/>
    <col min="9218" max="9218" width="27.42578125" customWidth="1"/>
    <col min="9220" max="9220" width="24.7109375" customWidth="1"/>
    <col min="9222" max="9222" width="25.5703125" customWidth="1"/>
    <col min="9474" max="9474" width="27.42578125" customWidth="1"/>
    <col min="9476" max="9476" width="24.7109375" customWidth="1"/>
    <col min="9478" max="9478" width="25.5703125" customWidth="1"/>
    <col min="9730" max="9730" width="27.42578125" customWidth="1"/>
    <col min="9732" max="9732" width="24.7109375" customWidth="1"/>
    <col min="9734" max="9734" width="25.5703125" customWidth="1"/>
    <col min="9986" max="9986" width="27.42578125" customWidth="1"/>
    <col min="9988" max="9988" width="24.7109375" customWidth="1"/>
    <col min="9990" max="9990" width="25.5703125" customWidth="1"/>
    <col min="10242" max="10242" width="27.42578125" customWidth="1"/>
    <col min="10244" max="10244" width="24.7109375" customWidth="1"/>
    <col min="10246" max="10246" width="25.5703125" customWidth="1"/>
    <col min="10498" max="10498" width="27.42578125" customWidth="1"/>
    <col min="10500" max="10500" width="24.7109375" customWidth="1"/>
    <col min="10502" max="10502" width="25.5703125" customWidth="1"/>
    <col min="10754" max="10754" width="27.42578125" customWidth="1"/>
    <col min="10756" max="10756" width="24.7109375" customWidth="1"/>
    <col min="10758" max="10758" width="25.5703125" customWidth="1"/>
    <col min="11010" max="11010" width="27.42578125" customWidth="1"/>
    <col min="11012" max="11012" width="24.7109375" customWidth="1"/>
    <col min="11014" max="11014" width="25.5703125" customWidth="1"/>
    <col min="11266" max="11266" width="27.42578125" customWidth="1"/>
    <col min="11268" max="11268" width="24.7109375" customWidth="1"/>
    <col min="11270" max="11270" width="25.5703125" customWidth="1"/>
    <col min="11522" max="11522" width="27.42578125" customWidth="1"/>
    <col min="11524" max="11524" width="24.7109375" customWidth="1"/>
    <col min="11526" max="11526" width="25.5703125" customWidth="1"/>
    <col min="11778" max="11778" width="27.42578125" customWidth="1"/>
    <col min="11780" max="11780" width="24.7109375" customWidth="1"/>
    <col min="11782" max="11782" width="25.5703125" customWidth="1"/>
    <col min="12034" max="12034" width="27.42578125" customWidth="1"/>
    <col min="12036" max="12036" width="24.7109375" customWidth="1"/>
    <col min="12038" max="12038" width="25.5703125" customWidth="1"/>
    <col min="12290" max="12290" width="27.42578125" customWidth="1"/>
    <col min="12292" max="12292" width="24.7109375" customWidth="1"/>
    <col min="12294" max="12294" width="25.5703125" customWidth="1"/>
    <col min="12546" max="12546" width="27.42578125" customWidth="1"/>
    <col min="12548" max="12548" width="24.7109375" customWidth="1"/>
    <col min="12550" max="12550" width="25.5703125" customWidth="1"/>
    <col min="12802" max="12802" width="27.42578125" customWidth="1"/>
    <col min="12804" max="12804" width="24.7109375" customWidth="1"/>
    <col min="12806" max="12806" width="25.5703125" customWidth="1"/>
    <col min="13058" max="13058" width="27.42578125" customWidth="1"/>
    <col min="13060" max="13060" width="24.7109375" customWidth="1"/>
    <col min="13062" max="13062" width="25.5703125" customWidth="1"/>
    <col min="13314" max="13314" width="27.42578125" customWidth="1"/>
    <col min="13316" max="13316" width="24.7109375" customWidth="1"/>
    <col min="13318" max="13318" width="25.5703125" customWidth="1"/>
    <col min="13570" max="13570" width="27.42578125" customWidth="1"/>
    <col min="13572" max="13572" width="24.7109375" customWidth="1"/>
    <col min="13574" max="13574" width="25.5703125" customWidth="1"/>
    <col min="13826" max="13826" width="27.42578125" customWidth="1"/>
    <col min="13828" max="13828" width="24.7109375" customWidth="1"/>
    <col min="13830" max="13830" width="25.5703125" customWidth="1"/>
    <col min="14082" max="14082" width="27.42578125" customWidth="1"/>
    <col min="14084" max="14084" width="24.7109375" customWidth="1"/>
    <col min="14086" max="14086" width="25.5703125" customWidth="1"/>
    <col min="14338" max="14338" width="27.42578125" customWidth="1"/>
    <col min="14340" max="14340" width="24.7109375" customWidth="1"/>
    <col min="14342" max="14342" width="25.5703125" customWidth="1"/>
    <col min="14594" max="14594" width="27.42578125" customWidth="1"/>
    <col min="14596" max="14596" width="24.7109375" customWidth="1"/>
    <col min="14598" max="14598" width="25.5703125" customWidth="1"/>
    <col min="14850" max="14850" width="27.42578125" customWidth="1"/>
    <col min="14852" max="14852" width="24.7109375" customWidth="1"/>
    <col min="14854" max="14854" width="25.5703125" customWidth="1"/>
    <col min="15106" max="15106" width="27.42578125" customWidth="1"/>
    <col min="15108" max="15108" width="24.7109375" customWidth="1"/>
    <col min="15110" max="15110" width="25.5703125" customWidth="1"/>
    <col min="15362" max="15362" width="27.42578125" customWidth="1"/>
    <col min="15364" max="15364" width="24.7109375" customWidth="1"/>
    <col min="15366" max="15366" width="25.5703125" customWidth="1"/>
    <col min="15618" max="15618" width="27.42578125" customWidth="1"/>
    <col min="15620" max="15620" width="24.7109375" customWidth="1"/>
    <col min="15622" max="15622" width="25.5703125" customWidth="1"/>
    <col min="15874" max="15874" width="27.42578125" customWidth="1"/>
    <col min="15876" max="15876" width="24.7109375" customWidth="1"/>
    <col min="15878" max="15878" width="25.5703125" customWidth="1"/>
    <col min="16130" max="16130" width="27.42578125" customWidth="1"/>
    <col min="16132" max="16132" width="24.7109375" customWidth="1"/>
    <col min="16134" max="16134" width="25.5703125" customWidth="1"/>
  </cols>
  <sheetData>
    <row r="1" spans="1:7" ht="15.75" thickBot="1">
      <c r="A1">
        <v>1</v>
      </c>
      <c r="B1">
        <v>2</v>
      </c>
      <c r="C1">
        <v>3</v>
      </c>
      <c r="D1">
        <v>4</v>
      </c>
    </row>
    <row r="2" spans="1:7" ht="15.75">
      <c r="A2" s="73" t="s">
        <v>268</v>
      </c>
      <c r="B2" s="74"/>
      <c r="C2" s="74"/>
      <c r="D2" s="75"/>
    </row>
    <row r="3" spans="1:7" ht="15.75" thickBot="1">
      <c r="A3" s="76"/>
      <c r="B3" s="77"/>
      <c r="C3" s="77"/>
      <c r="D3" s="78"/>
    </row>
    <row r="4" spans="1:7">
      <c r="A4" s="79" t="s">
        <v>269</v>
      </c>
      <c r="B4" s="79" t="s">
        <v>270</v>
      </c>
      <c r="C4" s="79" t="s">
        <v>266</v>
      </c>
      <c r="D4" s="79" t="s">
        <v>271</v>
      </c>
    </row>
    <row r="5" spans="1:7">
      <c r="A5" s="4" t="s">
        <v>272</v>
      </c>
      <c r="B5" s="80">
        <v>25</v>
      </c>
      <c r="C5" s="81">
        <v>1.03</v>
      </c>
      <c r="D5" s="4" t="s">
        <v>20</v>
      </c>
      <c r="F5" s="4" t="s">
        <v>20</v>
      </c>
      <c r="G5" t="s">
        <v>21</v>
      </c>
    </row>
    <row r="6" spans="1:7">
      <c r="A6" s="4" t="s">
        <v>273</v>
      </c>
      <c r="B6" s="80">
        <v>24</v>
      </c>
      <c r="C6" s="81">
        <v>1.03</v>
      </c>
      <c r="D6" s="4" t="s">
        <v>20</v>
      </c>
      <c r="F6" s="4" t="s">
        <v>24</v>
      </c>
      <c r="G6" t="s">
        <v>25</v>
      </c>
    </row>
    <row r="7" spans="1:7">
      <c r="A7" s="4" t="s">
        <v>274</v>
      </c>
      <c r="B7" s="80">
        <v>23</v>
      </c>
      <c r="C7" s="81">
        <v>1.02</v>
      </c>
      <c r="D7" s="4" t="s">
        <v>20</v>
      </c>
      <c r="F7" s="4" t="s">
        <v>27</v>
      </c>
      <c r="G7" t="s">
        <v>28</v>
      </c>
    </row>
    <row r="8" spans="1:7">
      <c r="A8" s="4" t="s">
        <v>275</v>
      </c>
      <c r="B8" s="80">
        <v>22</v>
      </c>
      <c r="C8" s="81">
        <v>1.02</v>
      </c>
      <c r="D8" s="4" t="s">
        <v>20</v>
      </c>
      <c r="F8" s="4" t="s">
        <v>30</v>
      </c>
      <c r="G8" t="s">
        <v>31</v>
      </c>
    </row>
    <row r="9" spans="1:7">
      <c r="A9" s="4" t="s">
        <v>276</v>
      </c>
      <c r="B9" s="80">
        <v>20</v>
      </c>
      <c r="C9" s="81">
        <v>1.01</v>
      </c>
      <c r="D9" s="4" t="s">
        <v>20</v>
      </c>
      <c r="F9" s="4" t="s">
        <v>35</v>
      </c>
      <c r="G9" t="s">
        <v>36</v>
      </c>
    </row>
    <row r="10" spans="1:7">
      <c r="A10" s="4" t="s">
        <v>19</v>
      </c>
      <c r="B10" s="80">
        <v>18</v>
      </c>
      <c r="C10" s="81">
        <v>1</v>
      </c>
      <c r="D10" s="4" t="s">
        <v>20</v>
      </c>
      <c r="F10" s="4" t="s">
        <v>39</v>
      </c>
      <c r="G10" t="s">
        <v>40</v>
      </c>
    </row>
    <row r="11" spans="1:7">
      <c r="A11" s="4" t="s">
        <v>277</v>
      </c>
      <c r="B11" s="80">
        <v>16</v>
      </c>
      <c r="C11" s="81">
        <v>0.98</v>
      </c>
      <c r="D11" s="4" t="s">
        <v>20</v>
      </c>
      <c r="F11" s="4" t="s">
        <v>42</v>
      </c>
      <c r="G11" t="s">
        <v>43</v>
      </c>
    </row>
    <row r="12" spans="1:7">
      <c r="A12" s="4" t="s">
        <v>278</v>
      </c>
      <c r="B12" s="80">
        <v>14</v>
      </c>
      <c r="C12" s="81">
        <v>0.96</v>
      </c>
      <c r="D12" s="4" t="s">
        <v>20</v>
      </c>
      <c r="F12" s="4" t="s">
        <v>46</v>
      </c>
      <c r="G12" t="s">
        <v>47</v>
      </c>
    </row>
    <row r="13" spans="1:7">
      <c r="A13" s="4" t="s">
        <v>279</v>
      </c>
      <c r="B13" s="80">
        <v>12</v>
      </c>
      <c r="C13" s="81">
        <v>0.93</v>
      </c>
      <c r="D13" s="4" t="s">
        <v>20</v>
      </c>
      <c r="F13" s="4" t="s">
        <v>50</v>
      </c>
      <c r="G13" t="s">
        <v>51</v>
      </c>
    </row>
    <row r="14" spans="1:7">
      <c r="A14" s="4" t="s">
        <v>280</v>
      </c>
      <c r="B14" s="80">
        <v>25</v>
      </c>
      <c r="C14" s="81">
        <v>1.04</v>
      </c>
      <c r="D14" s="4" t="s">
        <v>24</v>
      </c>
      <c r="F14" s="4" t="s">
        <v>54</v>
      </c>
      <c r="G14" t="s">
        <v>55</v>
      </c>
    </row>
    <row r="15" spans="1:7">
      <c r="A15" s="4" t="s">
        <v>281</v>
      </c>
      <c r="B15" s="80">
        <v>24</v>
      </c>
      <c r="C15" s="81">
        <v>1.04</v>
      </c>
      <c r="D15" s="4" t="s">
        <v>24</v>
      </c>
      <c r="F15" s="4" t="s">
        <v>58</v>
      </c>
      <c r="G15" t="s">
        <v>59</v>
      </c>
    </row>
    <row r="16" spans="1:7">
      <c r="A16" s="4" t="s">
        <v>282</v>
      </c>
      <c r="B16" s="80">
        <v>23</v>
      </c>
      <c r="C16" s="81">
        <v>1.04</v>
      </c>
      <c r="D16" s="4" t="s">
        <v>24</v>
      </c>
      <c r="F16" s="4" t="s">
        <v>61</v>
      </c>
      <c r="G16" t="s">
        <v>62</v>
      </c>
    </row>
    <row r="17" spans="1:7">
      <c r="A17" s="4" t="s">
        <v>283</v>
      </c>
      <c r="B17" s="80">
        <v>22</v>
      </c>
      <c r="C17" s="81">
        <v>1.03</v>
      </c>
      <c r="D17" s="4" t="s">
        <v>24</v>
      </c>
      <c r="F17" s="4" t="s">
        <v>284</v>
      </c>
      <c r="G17" t="s">
        <v>285</v>
      </c>
    </row>
    <row r="18" spans="1:7">
      <c r="A18" s="4" t="s">
        <v>286</v>
      </c>
      <c r="B18" s="80">
        <v>20</v>
      </c>
      <c r="C18" s="81">
        <v>1.03</v>
      </c>
      <c r="D18" s="4" t="s">
        <v>24</v>
      </c>
    </row>
    <row r="19" spans="1:7">
      <c r="A19" s="4" t="s">
        <v>287</v>
      </c>
      <c r="B19" s="80">
        <v>18</v>
      </c>
      <c r="C19" s="81">
        <v>1.02</v>
      </c>
      <c r="D19" s="4" t="s">
        <v>24</v>
      </c>
    </row>
    <row r="20" spans="1:7">
      <c r="A20" s="4" t="s">
        <v>288</v>
      </c>
      <c r="B20" s="80">
        <v>16</v>
      </c>
      <c r="C20" s="81">
        <v>1.01</v>
      </c>
      <c r="D20" s="4" t="s">
        <v>24</v>
      </c>
      <c r="F20" s="39"/>
    </row>
    <row r="21" spans="1:7">
      <c r="A21" s="4" t="s">
        <v>289</v>
      </c>
      <c r="B21" s="80">
        <v>14</v>
      </c>
      <c r="C21" s="81">
        <v>1</v>
      </c>
      <c r="D21" s="4" t="s">
        <v>24</v>
      </c>
    </row>
    <row r="22" spans="1:7">
      <c r="A22" s="4" t="s">
        <v>290</v>
      </c>
      <c r="B22" s="80">
        <v>12</v>
      </c>
      <c r="C22" s="81">
        <v>0.98</v>
      </c>
      <c r="D22" s="4" t="s">
        <v>24</v>
      </c>
    </row>
    <row r="23" spans="1:7">
      <c r="A23" s="4" t="s">
        <v>291</v>
      </c>
      <c r="B23" s="80">
        <v>25</v>
      </c>
      <c r="C23" s="81">
        <v>1.04</v>
      </c>
      <c r="D23" s="4" t="s">
        <v>27</v>
      </c>
    </row>
    <row r="24" spans="1:7">
      <c r="A24" s="4" t="s">
        <v>292</v>
      </c>
      <c r="B24" s="80">
        <v>24</v>
      </c>
      <c r="C24" s="81">
        <v>1.04</v>
      </c>
      <c r="D24" s="4" t="s">
        <v>27</v>
      </c>
    </row>
    <row r="25" spans="1:7">
      <c r="A25" s="4" t="s">
        <v>293</v>
      </c>
      <c r="B25" s="80">
        <v>23</v>
      </c>
      <c r="C25" s="81">
        <v>1.04</v>
      </c>
      <c r="D25" s="4" t="s">
        <v>27</v>
      </c>
    </row>
    <row r="26" spans="1:7">
      <c r="A26" s="4" t="s">
        <v>294</v>
      </c>
      <c r="B26" s="80">
        <v>22</v>
      </c>
      <c r="C26" s="81">
        <v>1.04</v>
      </c>
      <c r="D26" s="4" t="s">
        <v>27</v>
      </c>
    </row>
    <row r="27" spans="1:7">
      <c r="A27" s="4" t="s">
        <v>295</v>
      </c>
      <c r="B27" s="80">
        <v>20</v>
      </c>
      <c r="C27" s="81">
        <v>1.03</v>
      </c>
      <c r="D27" s="4" t="s">
        <v>27</v>
      </c>
    </row>
    <row r="28" spans="1:7">
      <c r="A28" s="4" t="s">
        <v>296</v>
      </c>
      <c r="B28" s="80">
        <v>18</v>
      </c>
      <c r="C28" s="81">
        <v>1.03</v>
      </c>
      <c r="D28" s="4" t="s">
        <v>27</v>
      </c>
    </row>
    <row r="29" spans="1:7">
      <c r="A29" s="4" t="s">
        <v>297</v>
      </c>
      <c r="B29" s="80">
        <v>16</v>
      </c>
      <c r="C29" s="81">
        <v>1.02</v>
      </c>
      <c r="D29" s="4" t="s">
        <v>27</v>
      </c>
    </row>
    <row r="30" spans="1:7">
      <c r="A30" s="4" t="s">
        <v>298</v>
      </c>
      <c r="B30" s="80">
        <v>14</v>
      </c>
      <c r="C30" s="81">
        <v>1.01</v>
      </c>
      <c r="D30" s="4" t="s">
        <v>27</v>
      </c>
    </row>
    <row r="31" spans="1:7">
      <c r="A31" s="4" t="s">
        <v>299</v>
      </c>
      <c r="B31" s="80">
        <v>12</v>
      </c>
      <c r="C31" s="81">
        <v>1</v>
      </c>
      <c r="D31" s="4" t="s">
        <v>27</v>
      </c>
    </row>
    <row r="32" spans="1:7">
      <c r="A32" s="4" t="s">
        <v>300</v>
      </c>
      <c r="B32" s="80">
        <v>25</v>
      </c>
      <c r="C32" s="81">
        <v>1.03</v>
      </c>
      <c r="D32" s="4" t="s">
        <v>30</v>
      </c>
    </row>
    <row r="33" spans="1:4">
      <c r="A33" s="4" t="s">
        <v>301</v>
      </c>
      <c r="B33" s="80">
        <v>24</v>
      </c>
      <c r="C33" s="81">
        <v>1.02</v>
      </c>
      <c r="D33" s="4" t="s">
        <v>30</v>
      </c>
    </row>
    <row r="34" spans="1:4">
      <c r="A34" s="4" t="s">
        <v>302</v>
      </c>
      <c r="B34" s="80">
        <v>23</v>
      </c>
      <c r="C34" s="81">
        <v>1.02</v>
      </c>
      <c r="D34" s="4" t="s">
        <v>30</v>
      </c>
    </row>
    <row r="35" spans="1:4">
      <c r="A35" s="4" t="s">
        <v>303</v>
      </c>
      <c r="B35" s="80">
        <v>22</v>
      </c>
      <c r="C35" s="81">
        <v>1.02</v>
      </c>
      <c r="D35" s="4" t="s">
        <v>30</v>
      </c>
    </row>
    <row r="36" spans="1:4">
      <c r="A36" s="4" t="s">
        <v>304</v>
      </c>
      <c r="B36" s="80">
        <v>20</v>
      </c>
      <c r="C36" s="81">
        <v>1.01</v>
      </c>
      <c r="D36" s="4" t="s">
        <v>30</v>
      </c>
    </row>
    <row r="37" spans="1:4">
      <c r="A37" s="4" t="s">
        <v>305</v>
      </c>
      <c r="B37" s="80">
        <v>18</v>
      </c>
      <c r="C37" s="81">
        <v>0.99</v>
      </c>
      <c r="D37" s="4" t="s">
        <v>30</v>
      </c>
    </row>
    <row r="38" spans="1:4">
      <c r="A38" s="4" t="s">
        <v>306</v>
      </c>
      <c r="B38" s="80">
        <v>16</v>
      </c>
      <c r="C38" s="81">
        <v>0.97</v>
      </c>
      <c r="D38" s="4" t="s">
        <v>30</v>
      </c>
    </row>
    <row r="39" spans="1:4">
      <c r="A39" s="4" t="s">
        <v>307</v>
      </c>
      <c r="B39" s="80">
        <v>14</v>
      </c>
      <c r="C39" s="81">
        <v>0.95</v>
      </c>
      <c r="D39" s="4" t="s">
        <v>30</v>
      </c>
    </row>
    <row r="40" spans="1:4">
      <c r="A40" s="4" t="s">
        <v>308</v>
      </c>
      <c r="B40" s="80">
        <v>12</v>
      </c>
      <c r="C40" s="81">
        <v>0.92</v>
      </c>
      <c r="D40" s="4" t="s">
        <v>30</v>
      </c>
    </row>
    <row r="41" spans="1:4">
      <c r="A41" s="4" t="s">
        <v>309</v>
      </c>
      <c r="B41" s="80">
        <v>25</v>
      </c>
      <c r="C41" s="81">
        <v>1.02</v>
      </c>
      <c r="D41" s="4" t="s">
        <v>310</v>
      </c>
    </row>
    <row r="42" spans="1:4">
      <c r="A42" s="4" t="s">
        <v>311</v>
      </c>
      <c r="B42" s="80">
        <v>24</v>
      </c>
      <c r="C42" s="81">
        <v>1.02</v>
      </c>
      <c r="D42" s="4" t="s">
        <v>310</v>
      </c>
    </row>
    <row r="43" spans="1:4">
      <c r="A43" s="4" t="s">
        <v>312</v>
      </c>
      <c r="B43" s="80">
        <v>23</v>
      </c>
      <c r="C43" s="81">
        <v>1.01</v>
      </c>
      <c r="D43" s="4" t="s">
        <v>310</v>
      </c>
    </row>
    <row r="44" spans="1:4">
      <c r="A44" s="4" t="s">
        <v>313</v>
      </c>
      <c r="B44" s="80">
        <v>22</v>
      </c>
      <c r="C44" s="81">
        <v>1.01</v>
      </c>
      <c r="D44" s="4" t="s">
        <v>310</v>
      </c>
    </row>
    <row r="45" spans="1:4">
      <c r="A45" s="4" t="s">
        <v>314</v>
      </c>
      <c r="B45" s="80">
        <v>20</v>
      </c>
      <c r="C45" s="81">
        <v>1</v>
      </c>
      <c r="D45" s="4" t="s">
        <v>310</v>
      </c>
    </row>
    <row r="46" spans="1:4">
      <c r="A46" s="4" t="s">
        <v>315</v>
      </c>
      <c r="B46" s="80">
        <v>18</v>
      </c>
      <c r="C46" s="81">
        <v>0.98</v>
      </c>
      <c r="D46" s="4" t="s">
        <v>310</v>
      </c>
    </row>
    <row r="47" spans="1:4">
      <c r="A47" s="4" t="s">
        <v>316</v>
      </c>
      <c r="B47" s="80">
        <v>16</v>
      </c>
      <c r="C47" s="81">
        <v>0.96</v>
      </c>
      <c r="D47" s="4" t="s">
        <v>310</v>
      </c>
    </row>
    <row r="48" spans="1:4">
      <c r="A48" s="4" t="s">
        <v>317</v>
      </c>
      <c r="B48" s="80">
        <v>14</v>
      </c>
      <c r="C48" s="81">
        <v>0.93</v>
      </c>
      <c r="D48" s="4" t="s">
        <v>310</v>
      </c>
    </row>
    <row r="49" spans="1:4">
      <c r="A49" s="4" t="s">
        <v>318</v>
      </c>
      <c r="B49" s="80">
        <v>12</v>
      </c>
      <c r="C49" s="81">
        <v>0.89</v>
      </c>
      <c r="D49" s="4" t="s">
        <v>310</v>
      </c>
    </row>
    <row r="50" spans="1:4">
      <c r="A50" s="4" t="s">
        <v>319</v>
      </c>
      <c r="B50" s="80">
        <v>25</v>
      </c>
      <c r="C50" s="81">
        <v>1</v>
      </c>
      <c r="D50" s="4" t="s">
        <v>35</v>
      </c>
    </row>
    <row r="51" spans="1:4">
      <c r="A51" s="4" t="s">
        <v>320</v>
      </c>
      <c r="B51" s="80">
        <v>24</v>
      </c>
      <c r="C51" s="81">
        <v>0.99</v>
      </c>
      <c r="D51" s="4" t="s">
        <v>35</v>
      </c>
    </row>
    <row r="52" spans="1:4">
      <c r="A52" s="4" t="s">
        <v>321</v>
      </c>
      <c r="B52" s="80">
        <v>23</v>
      </c>
      <c r="C52" s="81">
        <v>0.99</v>
      </c>
      <c r="D52" s="4" t="s">
        <v>35</v>
      </c>
    </row>
    <row r="53" spans="1:4">
      <c r="A53" s="4" t="s">
        <v>322</v>
      </c>
      <c r="B53" s="80">
        <v>22</v>
      </c>
      <c r="C53" s="81">
        <v>0.98</v>
      </c>
      <c r="D53" s="4" t="s">
        <v>35</v>
      </c>
    </row>
    <row r="54" spans="1:4">
      <c r="A54" s="4" t="s">
        <v>323</v>
      </c>
      <c r="B54" s="80">
        <v>20</v>
      </c>
      <c r="C54" s="81">
        <v>0.96</v>
      </c>
      <c r="D54" s="4" t="s">
        <v>35</v>
      </c>
    </row>
    <row r="55" spans="1:4">
      <c r="A55" s="4" t="s">
        <v>324</v>
      </c>
      <c r="B55" s="80">
        <v>18</v>
      </c>
      <c r="C55" s="81">
        <v>0.93</v>
      </c>
      <c r="D55" s="4" t="s">
        <v>35</v>
      </c>
    </row>
    <row r="56" spans="1:4">
      <c r="A56" s="4" t="s">
        <v>325</v>
      </c>
      <c r="B56" s="80">
        <v>16</v>
      </c>
      <c r="C56" s="81">
        <v>0.89</v>
      </c>
      <c r="D56" s="4" t="s">
        <v>35</v>
      </c>
    </row>
    <row r="57" spans="1:4">
      <c r="A57" s="4" t="s">
        <v>326</v>
      </c>
      <c r="B57" s="80">
        <v>14</v>
      </c>
      <c r="C57" s="81">
        <v>0.85</v>
      </c>
      <c r="D57" s="4" t="s">
        <v>35</v>
      </c>
    </row>
    <row r="58" spans="1:4">
      <c r="A58" s="4" t="s">
        <v>327</v>
      </c>
      <c r="B58" s="80">
        <v>12</v>
      </c>
      <c r="C58" s="81">
        <v>0.8</v>
      </c>
      <c r="D58" s="4" t="s">
        <v>35</v>
      </c>
    </row>
    <row r="59" spans="1:4">
      <c r="A59" s="4" t="s">
        <v>328</v>
      </c>
      <c r="B59" s="80">
        <v>25</v>
      </c>
      <c r="C59" s="81">
        <v>0.97</v>
      </c>
      <c r="D59" s="4" t="s">
        <v>39</v>
      </c>
    </row>
    <row r="60" spans="1:4">
      <c r="A60" s="4" t="s">
        <v>329</v>
      </c>
      <c r="B60" s="80">
        <v>24</v>
      </c>
      <c r="C60" s="81">
        <v>0.97</v>
      </c>
      <c r="D60" s="4" t="s">
        <v>39</v>
      </c>
    </row>
    <row r="61" spans="1:4">
      <c r="A61" s="4" t="s">
        <v>330</v>
      </c>
      <c r="B61" s="80">
        <v>23</v>
      </c>
      <c r="C61" s="81">
        <v>0.96</v>
      </c>
      <c r="D61" s="4" t="s">
        <v>39</v>
      </c>
    </row>
    <row r="62" spans="1:4">
      <c r="A62" s="4" t="s">
        <v>331</v>
      </c>
      <c r="B62" s="80">
        <v>22</v>
      </c>
      <c r="C62" s="81">
        <v>0.95</v>
      </c>
      <c r="D62" s="4" t="s">
        <v>39</v>
      </c>
    </row>
    <row r="63" spans="1:4">
      <c r="A63" s="4" t="s">
        <v>332</v>
      </c>
      <c r="B63" s="80">
        <v>20</v>
      </c>
      <c r="C63" s="81">
        <v>0.92</v>
      </c>
      <c r="D63" s="4" t="s">
        <v>39</v>
      </c>
    </row>
    <row r="64" spans="1:4">
      <c r="A64" s="4" t="s">
        <v>333</v>
      </c>
      <c r="B64" s="80">
        <v>18</v>
      </c>
      <c r="C64" s="81">
        <v>0.88</v>
      </c>
      <c r="D64" s="4" t="s">
        <v>39</v>
      </c>
    </row>
    <row r="65" spans="1:4">
      <c r="A65" s="4" t="s">
        <v>334</v>
      </c>
      <c r="B65" s="80">
        <v>16</v>
      </c>
      <c r="C65" s="81">
        <v>0.83</v>
      </c>
      <c r="D65" s="4" t="s">
        <v>39</v>
      </c>
    </row>
    <row r="66" spans="1:4">
      <c r="A66" s="4" t="s">
        <v>335</v>
      </c>
      <c r="B66" s="80">
        <v>14</v>
      </c>
      <c r="C66" s="81">
        <v>0.78</v>
      </c>
      <c r="D66" s="4" t="s">
        <v>39</v>
      </c>
    </row>
    <row r="67" spans="1:4">
      <c r="A67" s="4" t="s">
        <v>336</v>
      </c>
      <c r="B67" s="80">
        <v>12</v>
      </c>
      <c r="C67" s="81">
        <v>0.71</v>
      </c>
      <c r="D67" s="4" t="s">
        <v>39</v>
      </c>
    </row>
    <row r="68" spans="1:4">
      <c r="A68" s="4" t="s">
        <v>337</v>
      </c>
      <c r="B68" s="80">
        <v>25</v>
      </c>
      <c r="C68" s="81">
        <v>1</v>
      </c>
      <c r="D68" s="4" t="s">
        <v>42</v>
      </c>
    </row>
    <row r="69" spans="1:4">
      <c r="A69" s="4" t="s">
        <v>338</v>
      </c>
      <c r="B69" s="80">
        <v>24</v>
      </c>
      <c r="C69" s="81">
        <v>1</v>
      </c>
      <c r="D69" s="4" t="s">
        <v>42</v>
      </c>
    </row>
    <row r="70" spans="1:4">
      <c r="A70" s="4" t="s">
        <v>339</v>
      </c>
      <c r="B70" s="80">
        <v>23</v>
      </c>
      <c r="C70" s="81">
        <v>0.99</v>
      </c>
      <c r="D70" s="4" t="s">
        <v>42</v>
      </c>
    </row>
    <row r="71" spans="1:4">
      <c r="A71" s="4" t="s">
        <v>340</v>
      </c>
      <c r="B71" s="80">
        <v>22</v>
      </c>
      <c r="C71" s="81">
        <v>0.98</v>
      </c>
      <c r="D71" s="4" t="s">
        <v>42</v>
      </c>
    </row>
    <row r="72" spans="1:4">
      <c r="A72" s="4" t="s">
        <v>341</v>
      </c>
      <c r="B72" s="80">
        <v>20</v>
      </c>
      <c r="C72" s="81">
        <v>0.97</v>
      </c>
      <c r="D72" s="4" t="s">
        <v>42</v>
      </c>
    </row>
    <row r="73" spans="1:4">
      <c r="A73" s="4" t="s">
        <v>342</v>
      </c>
      <c r="B73" s="80">
        <v>18</v>
      </c>
      <c r="C73" s="81">
        <v>0.93</v>
      </c>
      <c r="D73" s="4" t="s">
        <v>42</v>
      </c>
    </row>
    <row r="74" spans="1:4">
      <c r="A74" s="4" t="s">
        <v>343</v>
      </c>
      <c r="B74" s="80">
        <v>16</v>
      </c>
      <c r="C74" s="81">
        <v>0.89</v>
      </c>
      <c r="D74" s="4" t="s">
        <v>42</v>
      </c>
    </row>
    <row r="75" spans="1:4">
      <c r="A75" s="4" t="s">
        <v>344</v>
      </c>
      <c r="B75" s="80">
        <v>14</v>
      </c>
      <c r="C75" s="81">
        <v>0.85</v>
      </c>
      <c r="D75" s="4" t="s">
        <v>42</v>
      </c>
    </row>
    <row r="76" spans="1:4">
      <c r="A76" s="4" t="s">
        <v>345</v>
      </c>
      <c r="B76" s="80">
        <v>12</v>
      </c>
      <c r="C76" s="81">
        <v>0.8</v>
      </c>
      <c r="D76" s="4" t="s">
        <v>42</v>
      </c>
    </row>
    <row r="77" spans="1:4">
      <c r="A77" s="4" t="s">
        <v>346</v>
      </c>
      <c r="B77" s="80">
        <v>25</v>
      </c>
      <c r="C77" s="81">
        <v>0.91</v>
      </c>
      <c r="D77" s="4" t="s">
        <v>46</v>
      </c>
    </row>
    <row r="78" spans="1:4">
      <c r="A78" s="4" t="s">
        <v>347</v>
      </c>
      <c r="B78" s="80">
        <v>24</v>
      </c>
      <c r="C78" s="81">
        <v>0.9</v>
      </c>
      <c r="D78" s="4" t="s">
        <v>46</v>
      </c>
    </row>
    <row r="79" spans="1:4">
      <c r="A79" s="4" t="s">
        <v>348</v>
      </c>
      <c r="B79" s="80">
        <v>23</v>
      </c>
      <c r="C79" s="81">
        <v>0.88</v>
      </c>
      <c r="D79" s="4" t="s">
        <v>46</v>
      </c>
    </row>
    <row r="80" spans="1:4">
      <c r="A80" s="4" t="s">
        <v>349</v>
      </c>
      <c r="B80" s="80">
        <v>22</v>
      </c>
      <c r="C80" s="81">
        <v>0.86</v>
      </c>
      <c r="D80" s="4" t="s">
        <v>46</v>
      </c>
    </row>
    <row r="81" spans="1:4">
      <c r="A81" s="4" t="s">
        <v>350</v>
      </c>
      <c r="B81" s="80">
        <v>20</v>
      </c>
      <c r="C81" s="81">
        <v>0.82</v>
      </c>
      <c r="D81" s="4" t="s">
        <v>46</v>
      </c>
    </row>
    <row r="82" spans="1:4">
      <c r="A82" s="4" t="s">
        <v>351</v>
      </c>
      <c r="B82" s="80">
        <v>18</v>
      </c>
      <c r="C82" s="81">
        <v>0.75</v>
      </c>
      <c r="D82" s="4" t="s">
        <v>46</v>
      </c>
    </row>
    <row r="83" spans="1:4">
      <c r="A83" s="4" t="s">
        <v>352</v>
      </c>
      <c r="B83" s="80">
        <v>16</v>
      </c>
      <c r="C83" s="81">
        <v>0.69</v>
      </c>
      <c r="D83" s="4" t="s">
        <v>46</v>
      </c>
    </row>
    <row r="84" spans="1:4">
      <c r="A84" s="4" t="s">
        <v>353</v>
      </c>
      <c r="B84" s="80">
        <v>14</v>
      </c>
      <c r="C84" s="81">
        <v>0.62</v>
      </c>
      <c r="D84" s="4" t="s">
        <v>46</v>
      </c>
    </row>
    <row r="85" spans="1:4">
      <c r="A85" s="4" t="s">
        <v>354</v>
      </c>
      <c r="B85" s="80">
        <v>12</v>
      </c>
      <c r="C85" s="81">
        <v>0.54</v>
      </c>
      <c r="D85" s="4" t="s">
        <v>46</v>
      </c>
    </row>
    <row r="86" spans="1:4">
      <c r="A86" s="4" t="s">
        <v>355</v>
      </c>
      <c r="B86" s="80">
        <v>25</v>
      </c>
      <c r="C86" s="81">
        <v>0.95</v>
      </c>
      <c r="D86" s="4" t="s">
        <v>50</v>
      </c>
    </row>
    <row r="87" spans="1:4">
      <c r="A87" s="4" t="s">
        <v>356</v>
      </c>
      <c r="B87" s="80">
        <v>24</v>
      </c>
      <c r="C87" s="81">
        <v>0.94</v>
      </c>
      <c r="D87" s="4" t="s">
        <v>50</v>
      </c>
    </row>
    <row r="88" spans="1:4">
      <c r="A88" s="4" t="s">
        <v>357</v>
      </c>
      <c r="B88" s="80">
        <v>23</v>
      </c>
      <c r="C88" s="81">
        <v>0.92</v>
      </c>
      <c r="D88" s="4" t="s">
        <v>50</v>
      </c>
    </row>
    <row r="89" spans="1:4">
      <c r="A89" s="4" t="s">
        <v>358</v>
      </c>
      <c r="B89" s="80">
        <v>22</v>
      </c>
      <c r="C89" s="81">
        <v>0.91</v>
      </c>
      <c r="D89" s="4" t="s">
        <v>50</v>
      </c>
    </row>
    <row r="90" spans="1:4">
      <c r="A90" s="4" t="s">
        <v>359</v>
      </c>
      <c r="B90" s="80">
        <v>20</v>
      </c>
      <c r="C90" s="81">
        <v>0.88</v>
      </c>
      <c r="D90" s="4" t="s">
        <v>50</v>
      </c>
    </row>
    <row r="91" spans="1:4">
      <c r="A91" s="4" t="s">
        <v>360</v>
      </c>
      <c r="B91" s="80">
        <v>18</v>
      </c>
      <c r="C91" s="81">
        <v>0.82</v>
      </c>
      <c r="D91" s="4" t="s">
        <v>50</v>
      </c>
    </row>
    <row r="92" spans="1:4">
      <c r="A92" s="4" t="s">
        <v>361</v>
      </c>
      <c r="B92" s="80">
        <v>16</v>
      </c>
      <c r="C92" s="81">
        <v>0.77</v>
      </c>
      <c r="D92" s="4" t="s">
        <v>50</v>
      </c>
    </row>
    <row r="93" spans="1:4">
      <c r="A93" s="4" t="s">
        <v>362</v>
      </c>
      <c r="B93" s="80">
        <v>14</v>
      </c>
      <c r="C93" s="81">
        <v>0.71</v>
      </c>
      <c r="D93" s="4" t="s">
        <v>50</v>
      </c>
    </row>
    <row r="94" spans="1:4">
      <c r="A94" s="4" t="s">
        <v>363</v>
      </c>
      <c r="B94" s="80">
        <v>12</v>
      </c>
      <c r="C94" s="81">
        <v>0.63</v>
      </c>
      <c r="D94" s="4" t="s">
        <v>50</v>
      </c>
    </row>
    <row r="95" spans="1:4">
      <c r="A95" s="4" t="s">
        <v>364</v>
      </c>
      <c r="B95" s="80">
        <v>25</v>
      </c>
      <c r="C95" s="81">
        <v>0.9</v>
      </c>
      <c r="D95" s="4" t="s">
        <v>54</v>
      </c>
    </row>
    <row r="96" spans="1:4">
      <c r="A96" s="4" t="s">
        <v>365</v>
      </c>
      <c r="B96" s="80">
        <v>24</v>
      </c>
      <c r="C96" s="81">
        <v>0.89</v>
      </c>
      <c r="D96" s="4" t="s">
        <v>54</v>
      </c>
    </row>
    <row r="97" spans="1:4">
      <c r="A97" s="4" t="s">
        <v>366</v>
      </c>
      <c r="B97" s="80">
        <v>23</v>
      </c>
      <c r="C97" s="81">
        <v>0.87</v>
      </c>
      <c r="D97" s="4" t="s">
        <v>54</v>
      </c>
    </row>
    <row r="98" spans="1:4">
      <c r="A98" s="4" t="s">
        <v>367</v>
      </c>
      <c r="B98" s="80">
        <v>22</v>
      </c>
      <c r="C98" s="81">
        <v>0.85</v>
      </c>
      <c r="D98" s="4" t="s">
        <v>54</v>
      </c>
    </row>
    <row r="99" spans="1:4">
      <c r="A99" s="4" t="s">
        <v>368</v>
      </c>
      <c r="B99" s="80">
        <v>20</v>
      </c>
      <c r="C99" s="81">
        <v>0.81</v>
      </c>
      <c r="D99" s="4" t="s">
        <v>54</v>
      </c>
    </row>
    <row r="100" spans="1:4">
      <c r="A100" s="4" t="s">
        <v>369</v>
      </c>
      <c r="B100" s="80">
        <v>18</v>
      </c>
      <c r="C100" s="81">
        <v>0.74</v>
      </c>
      <c r="D100" s="4" t="s">
        <v>54</v>
      </c>
    </row>
    <row r="101" spans="1:4">
      <c r="A101" s="4" t="s">
        <v>370</v>
      </c>
      <c r="B101" s="80">
        <v>16</v>
      </c>
      <c r="C101" s="81">
        <v>0.67</v>
      </c>
      <c r="D101" s="4" t="s">
        <v>54</v>
      </c>
    </row>
    <row r="102" spans="1:4">
      <c r="A102" s="4" t="s">
        <v>371</v>
      </c>
      <c r="B102" s="80">
        <v>14</v>
      </c>
      <c r="C102" s="81">
        <v>0.6</v>
      </c>
      <c r="D102" s="4" t="s">
        <v>54</v>
      </c>
    </row>
    <row r="103" spans="1:4">
      <c r="A103" s="4" t="s">
        <v>372</v>
      </c>
      <c r="B103" s="80">
        <v>12</v>
      </c>
      <c r="C103" s="81">
        <v>0.52</v>
      </c>
      <c r="D103" s="4" t="s">
        <v>54</v>
      </c>
    </row>
    <row r="104" spans="1:4">
      <c r="A104" s="4" t="s">
        <v>373</v>
      </c>
      <c r="B104" s="80">
        <v>25</v>
      </c>
      <c r="C104" s="81">
        <v>0.95</v>
      </c>
      <c r="D104" s="4" t="s">
        <v>58</v>
      </c>
    </row>
    <row r="105" spans="1:4">
      <c r="A105" s="4" t="s">
        <v>374</v>
      </c>
      <c r="B105" s="80">
        <v>24</v>
      </c>
      <c r="C105" s="81">
        <v>0.94</v>
      </c>
      <c r="D105" s="4" t="s">
        <v>58</v>
      </c>
    </row>
    <row r="106" spans="1:4">
      <c r="A106" s="4" t="s">
        <v>375</v>
      </c>
      <c r="B106" s="80">
        <v>23</v>
      </c>
      <c r="C106" s="81">
        <v>0.92</v>
      </c>
      <c r="D106" s="4" t="s">
        <v>58</v>
      </c>
    </row>
    <row r="107" spans="1:4">
      <c r="A107" s="4" t="s">
        <v>376</v>
      </c>
      <c r="B107" s="80">
        <v>22</v>
      </c>
      <c r="C107" s="81">
        <v>0.91</v>
      </c>
      <c r="D107" s="4" t="s">
        <v>58</v>
      </c>
    </row>
    <row r="108" spans="1:4">
      <c r="A108" s="4" t="s">
        <v>377</v>
      </c>
      <c r="B108" s="80">
        <v>20</v>
      </c>
      <c r="C108" s="81">
        <v>0.88</v>
      </c>
      <c r="D108" s="4" t="s">
        <v>58</v>
      </c>
    </row>
    <row r="109" spans="1:4">
      <c r="A109" s="4" t="s">
        <v>378</v>
      </c>
      <c r="B109" s="80">
        <v>18</v>
      </c>
      <c r="C109" s="81">
        <v>0.82</v>
      </c>
      <c r="D109" s="4" t="s">
        <v>58</v>
      </c>
    </row>
    <row r="110" spans="1:4">
      <c r="A110" s="4" t="s">
        <v>379</v>
      </c>
      <c r="B110" s="80">
        <v>16</v>
      </c>
      <c r="C110" s="81">
        <v>0.77</v>
      </c>
      <c r="D110" s="4" t="s">
        <v>58</v>
      </c>
    </row>
    <row r="111" spans="1:4">
      <c r="A111" s="4" t="s">
        <v>380</v>
      </c>
      <c r="B111" s="80">
        <v>14</v>
      </c>
      <c r="C111" s="81">
        <v>0.71</v>
      </c>
      <c r="D111" s="4" t="s">
        <v>58</v>
      </c>
    </row>
    <row r="112" spans="1:4">
      <c r="A112" s="4" t="s">
        <v>381</v>
      </c>
      <c r="B112" s="80">
        <v>12</v>
      </c>
      <c r="C112" s="81">
        <v>0.63</v>
      </c>
      <c r="D112" s="4" t="s">
        <v>58</v>
      </c>
    </row>
    <row r="113" spans="1:4">
      <c r="A113" s="4" t="s">
        <v>373</v>
      </c>
      <c r="B113" s="80">
        <v>25</v>
      </c>
      <c r="C113" s="81">
        <v>0.93</v>
      </c>
      <c r="D113" s="4" t="s">
        <v>61</v>
      </c>
    </row>
    <row r="114" spans="1:4">
      <c r="A114" s="4" t="s">
        <v>374</v>
      </c>
      <c r="B114" s="80">
        <v>24</v>
      </c>
      <c r="C114" s="81">
        <v>0.91</v>
      </c>
      <c r="D114" s="4" t="s">
        <v>61</v>
      </c>
    </row>
    <row r="115" spans="1:4">
      <c r="A115" s="4" t="s">
        <v>375</v>
      </c>
      <c r="B115" s="80">
        <v>23</v>
      </c>
      <c r="C115" s="81">
        <v>0.9</v>
      </c>
      <c r="D115" s="4" t="s">
        <v>61</v>
      </c>
    </row>
    <row r="116" spans="1:4">
      <c r="A116" s="4" t="s">
        <v>376</v>
      </c>
      <c r="B116" s="80">
        <v>22</v>
      </c>
      <c r="C116" s="81">
        <v>0.88</v>
      </c>
      <c r="D116" s="4" t="s">
        <v>61</v>
      </c>
    </row>
    <row r="117" spans="1:4">
      <c r="A117" s="4" t="s">
        <v>377</v>
      </c>
      <c r="B117" s="80">
        <v>20</v>
      </c>
      <c r="C117" s="81">
        <v>0.85</v>
      </c>
      <c r="D117" s="4" t="s">
        <v>61</v>
      </c>
    </row>
    <row r="118" spans="1:4">
      <c r="A118" s="4" t="s">
        <v>378</v>
      </c>
      <c r="B118" s="80">
        <v>18</v>
      </c>
      <c r="C118" s="81">
        <v>0.78</v>
      </c>
      <c r="D118" s="4" t="s">
        <v>61</v>
      </c>
    </row>
    <row r="119" spans="1:4">
      <c r="A119" s="4" t="s">
        <v>379</v>
      </c>
      <c r="B119" s="80">
        <v>16</v>
      </c>
      <c r="C119" s="81">
        <v>0.72</v>
      </c>
      <c r="D119" s="4" t="s">
        <v>61</v>
      </c>
    </row>
    <row r="120" spans="1:4">
      <c r="A120" s="4" t="s">
        <v>380</v>
      </c>
      <c r="B120" s="80">
        <v>14</v>
      </c>
      <c r="C120" s="81">
        <v>0.65</v>
      </c>
      <c r="D120" s="4" t="s">
        <v>61</v>
      </c>
    </row>
    <row r="121" spans="1:4">
      <c r="A121" s="4" t="s">
        <v>381</v>
      </c>
      <c r="B121" s="80">
        <v>12</v>
      </c>
      <c r="C121" s="81">
        <v>0.56999999999999995</v>
      </c>
      <c r="D121" s="4" t="s">
        <v>61</v>
      </c>
    </row>
    <row r="122" spans="1:4">
      <c r="A122" s="4" t="s">
        <v>382</v>
      </c>
      <c r="B122" s="80">
        <v>25</v>
      </c>
      <c r="C122" s="81">
        <v>0.93</v>
      </c>
      <c r="D122" s="4" t="s">
        <v>284</v>
      </c>
    </row>
    <row r="123" spans="1:4">
      <c r="A123" s="4" t="s">
        <v>383</v>
      </c>
      <c r="B123" s="80">
        <v>24</v>
      </c>
      <c r="C123" s="81">
        <v>0.91</v>
      </c>
      <c r="D123" s="4" t="s">
        <v>284</v>
      </c>
    </row>
    <row r="124" spans="1:4">
      <c r="A124" s="4" t="s">
        <v>384</v>
      </c>
      <c r="B124" s="80">
        <v>23</v>
      </c>
      <c r="C124" s="81">
        <v>0.9</v>
      </c>
      <c r="D124" s="4" t="s">
        <v>284</v>
      </c>
    </row>
    <row r="125" spans="1:4">
      <c r="A125" s="4" t="s">
        <v>385</v>
      </c>
      <c r="B125" s="80">
        <v>22</v>
      </c>
      <c r="C125" s="81">
        <v>0.88</v>
      </c>
      <c r="D125" s="4" t="s">
        <v>284</v>
      </c>
    </row>
    <row r="126" spans="1:4">
      <c r="A126" s="4" t="s">
        <v>386</v>
      </c>
      <c r="B126" s="80">
        <v>20</v>
      </c>
      <c r="C126" s="81">
        <v>0.85</v>
      </c>
      <c r="D126" s="4" t="s">
        <v>284</v>
      </c>
    </row>
    <row r="127" spans="1:4">
      <c r="A127" s="4" t="s">
        <v>387</v>
      </c>
      <c r="B127" s="80">
        <v>18</v>
      </c>
      <c r="C127" s="81">
        <v>0.78</v>
      </c>
      <c r="D127" s="4" t="s">
        <v>284</v>
      </c>
    </row>
    <row r="128" spans="1:4">
      <c r="A128" s="4" t="s">
        <v>388</v>
      </c>
      <c r="B128" s="80">
        <v>16</v>
      </c>
      <c r="C128" s="81">
        <v>0.72</v>
      </c>
      <c r="D128" s="4" t="s">
        <v>284</v>
      </c>
    </row>
    <row r="129" spans="1:4">
      <c r="A129" s="4" t="s">
        <v>389</v>
      </c>
      <c r="B129" s="80">
        <v>14</v>
      </c>
      <c r="C129" s="81">
        <v>0.65</v>
      </c>
      <c r="D129" s="4" t="s">
        <v>284</v>
      </c>
    </row>
    <row r="130" spans="1:4">
      <c r="A130" s="4" t="s">
        <v>390</v>
      </c>
      <c r="B130" s="80">
        <v>12</v>
      </c>
      <c r="C130" s="81">
        <v>0.56999999999999995</v>
      </c>
      <c r="D130" s="4" t="s">
        <v>284</v>
      </c>
    </row>
    <row r="131" spans="1:4">
      <c r="A131" s="4"/>
      <c r="B131" s="80"/>
      <c r="C131" s="81"/>
      <c r="D131" s="4"/>
    </row>
    <row r="132" spans="1:4">
      <c r="A132" s="4"/>
      <c r="B132" s="80"/>
      <c r="C132" s="81"/>
      <c r="D132" s="4"/>
    </row>
    <row r="133" spans="1:4">
      <c r="A133" s="4"/>
      <c r="B133" s="80"/>
      <c r="C133" s="81"/>
      <c r="D133" s="4"/>
    </row>
    <row r="134" spans="1:4">
      <c r="A134" s="4"/>
      <c r="B134" s="80"/>
      <c r="C134" s="81"/>
      <c r="D134" s="4"/>
    </row>
    <row r="135" spans="1:4">
      <c r="A135" s="4"/>
      <c r="B135" s="80"/>
      <c r="C135" s="81"/>
      <c r="D135" s="4"/>
    </row>
    <row r="136" spans="1:4">
      <c r="A136" s="4"/>
      <c r="B136" s="80"/>
      <c r="C136" s="81"/>
      <c r="D136" s="4"/>
    </row>
    <row r="137" spans="1:4">
      <c r="A137" s="4"/>
      <c r="B137" s="80"/>
      <c r="C137" s="81"/>
      <c r="D137" s="4"/>
    </row>
    <row r="138" spans="1:4">
      <c r="A138" s="4"/>
      <c r="B138" s="80"/>
      <c r="C138" s="81"/>
      <c r="D138" s="4"/>
    </row>
    <row r="139" spans="1:4">
      <c r="A139" s="4"/>
      <c r="B139" s="80"/>
      <c r="C139" s="81"/>
      <c r="D139" s="4"/>
    </row>
    <row r="140" spans="1:4">
      <c r="A140" s="4"/>
      <c r="B140" s="80"/>
      <c r="C140" s="81"/>
      <c r="D140" s="4"/>
    </row>
    <row r="141" spans="1:4">
      <c r="A141" s="4"/>
      <c r="B141" s="80"/>
      <c r="C141" s="81"/>
      <c r="D141" s="4"/>
    </row>
    <row r="142" spans="1:4">
      <c r="A142" s="4"/>
      <c r="B142" s="80"/>
      <c r="C142" s="81"/>
      <c r="D142" s="4"/>
    </row>
    <row r="143" spans="1:4">
      <c r="A143" s="4"/>
      <c r="B143" s="80"/>
      <c r="C143" s="81"/>
      <c r="D143" s="4"/>
    </row>
    <row r="144" spans="1:4">
      <c r="A144" s="4"/>
      <c r="B144" s="80"/>
      <c r="C144" s="81"/>
      <c r="D144" s="4"/>
    </row>
    <row r="145" spans="1:4">
      <c r="A145" s="4"/>
      <c r="B145" s="22"/>
      <c r="C145" s="81"/>
      <c r="D145" s="4"/>
    </row>
  </sheetData>
  <sheetProtection algorithmName="SHA-512" hashValue="KFY9R9LORkY2kQBlv9CPFBg1T9eSYw1tP5dQTCyzbmTUcR2MA5prC5YiNR4vmZUYgoClrTRlTBF9BY9CxEUn5w==" saltValue="6o5VbBnCnnB2Qbu90CDV6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4"/>
  <sheetViews>
    <sheetView topLeftCell="A4" workbookViewId="0">
      <selection sqref="A1:XFD1048576"/>
    </sheetView>
  </sheetViews>
  <sheetFormatPr defaultRowHeight="15"/>
  <cols>
    <col min="2" max="2" width="14.85546875" customWidth="1"/>
    <col min="3" max="3" width="20.28515625" customWidth="1"/>
    <col min="258" max="258" width="14.85546875" customWidth="1"/>
    <col min="259" max="259" width="20.28515625" customWidth="1"/>
    <col min="514" max="514" width="14.85546875" customWidth="1"/>
    <col min="515" max="515" width="20.28515625" customWidth="1"/>
    <col min="770" max="770" width="14.85546875" customWidth="1"/>
    <col min="771" max="771" width="20.28515625" customWidth="1"/>
    <col min="1026" max="1026" width="14.85546875" customWidth="1"/>
    <col min="1027" max="1027" width="20.28515625" customWidth="1"/>
    <col min="1282" max="1282" width="14.85546875" customWidth="1"/>
    <col min="1283" max="1283" width="20.28515625" customWidth="1"/>
    <col min="1538" max="1538" width="14.85546875" customWidth="1"/>
    <col min="1539" max="1539" width="20.28515625" customWidth="1"/>
    <col min="1794" max="1794" width="14.85546875" customWidth="1"/>
    <col min="1795" max="1795" width="20.28515625" customWidth="1"/>
    <col min="2050" max="2050" width="14.85546875" customWidth="1"/>
    <col min="2051" max="2051" width="20.28515625" customWidth="1"/>
    <col min="2306" max="2306" width="14.85546875" customWidth="1"/>
    <col min="2307" max="2307" width="20.28515625" customWidth="1"/>
    <col min="2562" max="2562" width="14.85546875" customWidth="1"/>
    <col min="2563" max="2563" width="20.28515625" customWidth="1"/>
    <col min="2818" max="2818" width="14.85546875" customWidth="1"/>
    <col min="2819" max="2819" width="20.28515625" customWidth="1"/>
    <col min="3074" max="3074" width="14.85546875" customWidth="1"/>
    <col min="3075" max="3075" width="20.28515625" customWidth="1"/>
    <col min="3330" max="3330" width="14.85546875" customWidth="1"/>
    <col min="3331" max="3331" width="20.28515625" customWidth="1"/>
    <col min="3586" max="3586" width="14.85546875" customWidth="1"/>
    <col min="3587" max="3587" width="20.28515625" customWidth="1"/>
    <col min="3842" max="3842" width="14.85546875" customWidth="1"/>
    <col min="3843" max="3843" width="20.28515625" customWidth="1"/>
    <col min="4098" max="4098" width="14.85546875" customWidth="1"/>
    <col min="4099" max="4099" width="20.28515625" customWidth="1"/>
    <col min="4354" max="4354" width="14.85546875" customWidth="1"/>
    <col min="4355" max="4355" width="20.28515625" customWidth="1"/>
    <col min="4610" max="4610" width="14.85546875" customWidth="1"/>
    <col min="4611" max="4611" width="20.28515625" customWidth="1"/>
    <col min="4866" max="4866" width="14.85546875" customWidth="1"/>
    <col min="4867" max="4867" width="20.28515625" customWidth="1"/>
    <col min="5122" max="5122" width="14.85546875" customWidth="1"/>
    <col min="5123" max="5123" width="20.28515625" customWidth="1"/>
    <col min="5378" max="5378" width="14.85546875" customWidth="1"/>
    <col min="5379" max="5379" width="20.28515625" customWidth="1"/>
    <col min="5634" max="5634" width="14.85546875" customWidth="1"/>
    <col min="5635" max="5635" width="20.28515625" customWidth="1"/>
    <col min="5890" max="5890" width="14.85546875" customWidth="1"/>
    <col min="5891" max="5891" width="20.28515625" customWidth="1"/>
    <col min="6146" max="6146" width="14.85546875" customWidth="1"/>
    <col min="6147" max="6147" width="20.28515625" customWidth="1"/>
    <col min="6402" max="6402" width="14.85546875" customWidth="1"/>
    <col min="6403" max="6403" width="20.28515625" customWidth="1"/>
    <col min="6658" max="6658" width="14.85546875" customWidth="1"/>
    <col min="6659" max="6659" width="20.28515625" customWidth="1"/>
    <col min="6914" max="6914" width="14.85546875" customWidth="1"/>
    <col min="6915" max="6915" width="20.28515625" customWidth="1"/>
    <col min="7170" max="7170" width="14.85546875" customWidth="1"/>
    <col min="7171" max="7171" width="20.28515625" customWidth="1"/>
    <col min="7426" max="7426" width="14.85546875" customWidth="1"/>
    <col min="7427" max="7427" width="20.28515625" customWidth="1"/>
    <col min="7682" max="7682" width="14.85546875" customWidth="1"/>
    <col min="7683" max="7683" width="20.28515625" customWidth="1"/>
    <col min="7938" max="7938" width="14.85546875" customWidth="1"/>
    <col min="7939" max="7939" width="20.28515625" customWidth="1"/>
    <col min="8194" max="8194" width="14.85546875" customWidth="1"/>
    <col min="8195" max="8195" width="20.28515625" customWidth="1"/>
    <col min="8450" max="8450" width="14.85546875" customWidth="1"/>
    <col min="8451" max="8451" width="20.28515625" customWidth="1"/>
    <col min="8706" max="8706" width="14.85546875" customWidth="1"/>
    <col min="8707" max="8707" width="20.28515625" customWidth="1"/>
    <col min="8962" max="8962" width="14.85546875" customWidth="1"/>
    <col min="8963" max="8963" width="20.28515625" customWidth="1"/>
    <col min="9218" max="9218" width="14.85546875" customWidth="1"/>
    <col min="9219" max="9219" width="20.28515625" customWidth="1"/>
    <col min="9474" max="9474" width="14.85546875" customWidth="1"/>
    <col min="9475" max="9475" width="20.28515625" customWidth="1"/>
    <col min="9730" max="9730" width="14.85546875" customWidth="1"/>
    <col min="9731" max="9731" width="20.28515625" customWidth="1"/>
    <col min="9986" max="9986" width="14.85546875" customWidth="1"/>
    <col min="9987" max="9987" width="20.28515625" customWidth="1"/>
    <col min="10242" max="10242" width="14.85546875" customWidth="1"/>
    <col min="10243" max="10243" width="20.28515625" customWidth="1"/>
    <col min="10498" max="10498" width="14.85546875" customWidth="1"/>
    <col min="10499" max="10499" width="20.28515625" customWidth="1"/>
    <col min="10754" max="10754" width="14.85546875" customWidth="1"/>
    <col min="10755" max="10755" width="20.28515625" customWidth="1"/>
    <col min="11010" max="11010" width="14.85546875" customWidth="1"/>
    <col min="11011" max="11011" width="20.28515625" customWidth="1"/>
    <col min="11266" max="11266" width="14.85546875" customWidth="1"/>
    <col min="11267" max="11267" width="20.28515625" customWidth="1"/>
    <col min="11522" max="11522" width="14.85546875" customWidth="1"/>
    <col min="11523" max="11523" width="20.28515625" customWidth="1"/>
    <col min="11778" max="11778" width="14.85546875" customWidth="1"/>
    <col min="11779" max="11779" width="20.28515625" customWidth="1"/>
    <col min="12034" max="12034" width="14.85546875" customWidth="1"/>
    <col min="12035" max="12035" width="20.28515625" customWidth="1"/>
    <col min="12290" max="12290" width="14.85546875" customWidth="1"/>
    <col min="12291" max="12291" width="20.28515625" customWidth="1"/>
    <col min="12546" max="12546" width="14.85546875" customWidth="1"/>
    <col min="12547" max="12547" width="20.28515625" customWidth="1"/>
    <col min="12802" max="12802" width="14.85546875" customWidth="1"/>
    <col min="12803" max="12803" width="20.28515625" customWidth="1"/>
    <col min="13058" max="13058" width="14.85546875" customWidth="1"/>
    <col min="13059" max="13059" width="20.28515625" customWidth="1"/>
    <col min="13314" max="13314" width="14.85546875" customWidth="1"/>
    <col min="13315" max="13315" width="20.28515625" customWidth="1"/>
    <col min="13570" max="13570" width="14.85546875" customWidth="1"/>
    <col min="13571" max="13571" width="20.28515625" customWidth="1"/>
    <col min="13826" max="13826" width="14.85546875" customWidth="1"/>
    <col min="13827" max="13827" width="20.28515625" customWidth="1"/>
    <col min="14082" max="14082" width="14.85546875" customWidth="1"/>
    <col min="14083" max="14083" width="20.28515625" customWidth="1"/>
    <col min="14338" max="14338" width="14.85546875" customWidth="1"/>
    <col min="14339" max="14339" width="20.28515625" customWidth="1"/>
    <col min="14594" max="14594" width="14.85546875" customWidth="1"/>
    <col min="14595" max="14595" width="20.28515625" customWidth="1"/>
    <col min="14850" max="14850" width="14.85546875" customWidth="1"/>
    <col min="14851" max="14851" width="20.28515625" customWidth="1"/>
    <col min="15106" max="15106" width="14.85546875" customWidth="1"/>
    <col min="15107" max="15107" width="20.28515625" customWidth="1"/>
    <col min="15362" max="15362" width="14.85546875" customWidth="1"/>
    <col min="15363" max="15363" width="20.28515625" customWidth="1"/>
    <col min="15618" max="15618" width="14.85546875" customWidth="1"/>
    <col min="15619" max="15619" width="20.28515625" customWidth="1"/>
    <col min="15874" max="15874" width="14.85546875" customWidth="1"/>
    <col min="15875" max="15875" width="20.28515625" customWidth="1"/>
    <col min="16130" max="16130" width="14.85546875" customWidth="1"/>
    <col min="16131" max="16131" width="20.28515625" customWidth="1"/>
  </cols>
  <sheetData>
    <row r="1" spans="1:31" ht="15.75" thickBot="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</row>
    <row r="2" spans="1:31" ht="30.75" customHeight="1" thickBot="1">
      <c r="B2" s="82"/>
      <c r="C2" s="83"/>
      <c r="D2" s="84"/>
      <c r="E2" s="85"/>
      <c r="F2" s="85"/>
      <c r="G2" s="85"/>
      <c r="H2" s="85"/>
      <c r="I2" s="85"/>
      <c r="J2" s="85"/>
      <c r="K2" s="86" t="s">
        <v>391</v>
      </c>
      <c r="L2" s="85"/>
      <c r="M2" s="85"/>
      <c r="N2" s="85"/>
      <c r="O2" s="85"/>
      <c r="P2" s="85"/>
      <c r="Q2" s="85"/>
      <c r="R2" s="85"/>
      <c r="S2" s="87"/>
    </row>
    <row r="3" spans="1:31" ht="21" thickBot="1">
      <c r="A3">
        <v>1</v>
      </c>
      <c r="B3" s="88" t="s">
        <v>392</v>
      </c>
      <c r="C3" s="88" t="s">
        <v>393</v>
      </c>
      <c r="D3" s="89">
        <v>10</v>
      </c>
      <c r="E3" s="74">
        <v>11</v>
      </c>
      <c r="F3" s="74">
        <v>12</v>
      </c>
      <c r="G3" s="74">
        <v>13</v>
      </c>
      <c r="H3" s="74">
        <v>14</v>
      </c>
      <c r="I3" s="74">
        <v>15</v>
      </c>
      <c r="J3" s="74">
        <v>16</v>
      </c>
      <c r="K3" s="74">
        <v>17</v>
      </c>
      <c r="L3" s="74">
        <v>18</v>
      </c>
      <c r="M3" s="74">
        <v>19</v>
      </c>
      <c r="N3" s="74">
        <v>20</v>
      </c>
      <c r="O3" s="74">
        <v>21</v>
      </c>
      <c r="P3" s="74">
        <v>22</v>
      </c>
      <c r="Q3" s="74">
        <v>23</v>
      </c>
      <c r="R3" s="74">
        <v>24</v>
      </c>
      <c r="S3" s="75">
        <v>25</v>
      </c>
    </row>
    <row r="4" spans="1:31">
      <c r="A4">
        <v>2</v>
      </c>
      <c r="B4" s="90">
        <v>0.625</v>
      </c>
      <c r="C4" s="91">
        <v>2</v>
      </c>
      <c r="D4" s="92">
        <v>0.107</v>
      </c>
      <c r="E4" s="92">
        <v>0.13500000000000001</v>
      </c>
      <c r="F4" s="92">
        <v>0.157</v>
      </c>
      <c r="G4" s="92">
        <v>0.185</v>
      </c>
      <c r="H4" s="92">
        <v>0.20899999999999999</v>
      </c>
      <c r="I4" s="92">
        <v>0.23100000000000001</v>
      </c>
      <c r="J4" s="92">
        <v>0.245</v>
      </c>
      <c r="K4" s="92">
        <v>0.25900000000000001</v>
      </c>
      <c r="L4" s="92">
        <v>0.27700000000000002</v>
      </c>
      <c r="M4" s="92">
        <v>0.29099999999999998</v>
      </c>
      <c r="N4" s="92">
        <v>0.30499999999999999</v>
      </c>
      <c r="O4" s="92">
        <v>0.311</v>
      </c>
      <c r="P4" s="92">
        <v>0.31900000000000001</v>
      </c>
      <c r="Q4" s="92">
        <v>0.32500000000000001</v>
      </c>
      <c r="R4" s="92">
        <v>0.33100000000000002</v>
      </c>
      <c r="S4" s="93">
        <v>0.33500000000000002</v>
      </c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</row>
    <row r="5" spans="1:31">
      <c r="A5">
        <v>3</v>
      </c>
      <c r="B5" s="94">
        <v>0.5</v>
      </c>
      <c r="C5" s="95">
        <v>3</v>
      </c>
      <c r="D5" s="81">
        <v>0.23200000000000001</v>
      </c>
      <c r="E5" s="81">
        <v>0.26</v>
      </c>
      <c r="F5" s="81">
        <v>0.28199999999999997</v>
      </c>
      <c r="G5" s="81">
        <v>0.31</v>
      </c>
      <c r="H5" s="81">
        <v>0.33400000000000002</v>
      </c>
      <c r="I5" s="81">
        <v>0.35599999999999998</v>
      </c>
      <c r="J5" s="81">
        <v>0.37</v>
      </c>
      <c r="K5" s="81">
        <v>0.38400000000000001</v>
      </c>
      <c r="L5" s="81">
        <v>0.40200000000000002</v>
      </c>
      <c r="M5" s="81">
        <v>0.41599999999999998</v>
      </c>
      <c r="N5" s="81">
        <v>0.43</v>
      </c>
      <c r="O5" s="81">
        <v>0.436</v>
      </c>
      <c r="P5" s="81">
        <v>0.44400000000000001</v>
      </c>
      <c r="Q5" s="81">
        <v>0.45</v>
      </c>
      <c r="R5" s="81">
        <v>0.45600000000000002</v>
      </c>
      <c r="S5" s="96">
        <v>0.46</v>
      </c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1:31">
      <c r="A6">
        <v>4</v>
      </c>
      <c r="B6" s="94">
        <v>0.375</v>
      </c>
      <c r="C6" s="95">
        <v>4</v>
      </c>
      <c r="D6" s="81">
        <v>0.35699999999999998</v>
      </c>
      <c r="E6" s="81">
        <v>0.38500000000000001</v>
      </c>
      <c r="F6" s="81">
        <v>0.40699999999999997</v>
      </c>
      <c r="G6" s="81">
        <v>0.435</v>
      </c>
      <c r="H6" s="81">
        <v>0.45900000000000002</v>
      </c>
      <c r="I6" s="81">
        <v>0.48099999999999998</v>
      </c>
      <c r="J6" s="81">
        <v>0.495</v>
      </c>
      <c r="K6" s="81">
        <v>0.50900000000000001</v>
      </c>
      <c r="L6" s="81">
        <v>0.52700000000000002</v>
      </c>
      <c r="M6" s="81">
        <v>0.54100000000000004</v>
      </c>
      <c r="N6" s="81">
        <v>0.55500000000000005</v>
      </c>
      <c r="O6" s="81">
        <v>0.56100000000000005</v>
      </c>
      <c r="P6" s="81">
        <v>0.56899999999999995</v>
      </c>
      <c r="Q6" s="81">
        <v>0.57499999999999996</v>
      </c>
      <c r="R6" s="81">
        <v>0.58099999999999996</v>
      </c>
      <c r="S6" s="96">
        <v>0.58499999999999996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>
      <c r="A7">
        <v>5</v>
      </c>
      <c r="B7" s="94">
        <v>0.75</v>
      </c>
      <c r="C7" s="95">
        <v>5</v>
      </c>
      <c r="D7" s="81">
        <v>0.48199999999999998</v>
      </c>
      <c r="E7" s="81">
        <v>0.51500000000000001</v>
      </c>
      <c r="F7" s="81">
        <v>0.53200000000000003</v>
      </c>
      <c r="G7" s="81">
        <v>0.56000000000000005</v>
      </c>
      <c r="H7" s="81">
        <v>0.58399999999999996</v>
      </c>
      <c r="I7" s="81">
        <v>0.60599999999999998</v>
      </c>
      <c r="J7" s="81">
        <v>0.62</v>
      </c>
      <c r="K7" s="81">
        <v>0.63400000000000001</v>
      </c>
      <c r="L7" s="81">
        <v>0.65200000000000002</v>
      </c>
      <c r="M7" s="81">
        <v>0.66600000000000004</v>
      </c>
      <c r="N7" s="81">
        <v>0.68</v>
      </c>
      <c r="O7" s="81">
        <v>0.68600000000000005</v>
      </c>
      <c r="P7" s="81">
        <v>0.69399999999999995</v>
      </c>
      <c r="Q7" s="81">
        <v>0.7</v>
      </c>
      <c r="R7" s="81">
        <v>0.70599999999999996</v>
      </c>
      <c r="S7" s="96">
        <v>0.71</v>
      </c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>
      <c r="A8">
        <v>6</v>
      </c>
      <c r="B8" s="94">
        <v>0.875</v>
      </c>
      <c r="C8" s="95">
        <v>6</v>
      </c>
      <c r="D8" s="81">
        <v>0.60699999999999998</v>
      </c>
      <c r="E8" s="81">
        <v>0.63500000000000001</v>
      </c>
      <c r="F8" s="81">
        <v>0.65700000000000003</v>
      </c>
      <c r="G8" s="81">
        <v>0.68500000000000005</v>
      </c>
      <c r="H8" s="81">
        <v>0.70899999999999996</v>
      </c>
      <c r="I8" s="81">
        <v>0.73099999999999998</v>
      </c>
      <c r="J8" s="81">
        <v>0.745</v>
      </c>
      <c r="K8" s="81">
        <v>0.75900000000000001</v>
      </c>
      <c r="L8" s="81">
        <v>0.77700000000000002</v>
      </c>
      <c r="M8" s="81">
        <v>0.79100000000000004</v>
      </c>
      <c r="N8" s="81">
        <v>0.80500000000000005</v>
      </c>
      <c r="O8" s="81">
        <v>0.81100000000000005</v>
      </c>
      <c r="P8" s="81">
        <v>0.81899999999999995</v>
      </c>
      <c r="Q8" s="81">
        <v>0.82499999999999996</v>
      </c>
      <c r="R8" s="81">
        <v>0.83099999999999996</v>
      </c>
      <c r="S8" s="96">
        <v>0.83499999999999996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>
      <c r="A9">
        <v>7</v>
      </c>
      <c r="B9" s="94">
        <v>1</v>
      </c>
      <c r="C9" s="95">
        <v>7</v>
      </c>
      <c r="D9" s="81">
        <v>0.73199999999999998</v>
      </c>
      <c r="E9" s="81">
        <v>0.76</v>
      </c>
      <c r="F9" s="81">
        <v>0.78200000000000003</v>
      </c>
      <c r="G9" s="81">
        <v>0.81</v>
      </c>
      <c r="H9" s="81">
        <v>0.83399999999999996</v>
      </c>
      <c r="I9" s="81">
        <v>0.85599999999999998</v>
      </c>
      <c r="J9" s="81">
        <v>0.87</v>
      </c>
      <c r="K9" s="81">
        <v>0.88400000000000001</v>
      </c>
      <c r="L9" s="81">
        <v>0.90200000000000002</v>
      </c>
      <c r="M9" s="81">
        <v>0.91600000000000004</v>
      </c>
      <c r="N9" s="81">
        <v>0.93</v>
      </c>
      <c r="O9" s="81">
        <v>0.93600000000000005</v>
      </c>
      <c r="P9" s="81">
        <v>0.94399999999999995</v>
      </c>
      <c r="Q9" s="81">
        <v>0.95</v>
      </c>
      <c r="R9" s="81">
        <v>0.95599999999999996</v>
      </c>
      <c r="S9" s="96">
        <v>0.96</v>
      </c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>
      <c r="A10">
        <v>8</v>
      </c>
      <c r="B10" s="94">
        <f>1+0.125</f>
        <v>1.125</v>
      </c>
      <c r="C10" s="95">
        <v>8</v>
      </c>
      <c r="D10" s="81">
        <v>0.85699999999999998</v>
      </c>
      <c r="E10" s="81">
        <v>0.88500000000000001</v>
      </c>
      <c r="F10" s="81">
        <v>0.90700000000000003</v>
      </c>
      <c r="G10" s="81">
        <v>0.93500000000000005</v>
      </c>
      <c r="H10" s="81">
        <v>0.95899999999999996</v>
      </c>
      <c r="I10" s="81">
        <v>0.98099999999999998</v>
      </c>
      <c r="J10" s="81">
        <v>0.995</v>
      </c>
      <c r="K10" s="81">
        <v>1.0089999999999999</v>
      </c>
      <c r="L10" s="81">
        <v>1.0269999999999999</v>
      </c>
      <c r="M10" s="81">
        <v>1.0409999999999999</v>
      </c>
      <c r="N10" s="81">
        <v>1.0049999999999999</v>
      </c>
      <c r="O10" s="81">
        <v>1.0609999999999999</v>
      </c>
      <c r="P10" s="81">
        <v>1.069</v>
      </c>
      <c r="Q10" s="81">
        <v>1.075</v>
      </c>
      <c r="R10" s="81">
        <v>1.081</v>
      </c>
      <c r="S10" s="96">
        <v>1.085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>
      <c r="A11">
        <v>9</v>
      </c>
      <c r="B11" s="94">
        <f>1+0.25</f>
        <v>1.25</v>
      </c>
      <c r="C11" s="95">
        <v>9</v>
      </c>
      <c r="D11" s="81">
        <v>0.98199999999999998</v>
      </c>
      <c r="E11" s="81">
        <v>1.01</v>
      </c>
      <c r="F11" s="81">
        <v>1.032</v>
      </c>
      <c r="G11" s="81">
        <v>1.06</v>
      </c>
      <c r="H11" s="81">
        <v>1.0840000000000001</v>
      </c>
      <c r="I11" s="81">
        <v>1.1060000000000001</v>
      </c>
      <c r="J11" s="81">
        <v>1.1200000000000001</v>
      </c>
      <c r="K11" s="81">
        <v>1.1339999999999999</v>
      </c>
      <c r="L11" s="81">
        <v>1.1519999999999999</v>
      </c>
      <c r="M11" s="81">
        <v>1.1659999999999999</v>
      </c>
      <c r="N11" s="81">
        <v>1.18</v>
      </c>
      <c r="O11" s="81">
        <v>1.1859999999999999</v>
      </c>
      <c r="P11" s="81">
        <v>1.194</v>
      </c>
      <c r="Q11" s="81">
        <v>1.2</v>
      </c>
      <c r="R11" s="81">
        <v>1.206</v>
      </c>
      <c r="S11" s="96">
        <v>1.21</v>
      </c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>
      <c r="A12">
        <v>10</v>
      </c>
      <c r="B12" s="94">
        <v>1.5</v>
      </c>
      <c r="C12" s="95">
        <v>10</v>
      </c>
      <c r="D12" s="81">
        <v>1.232</v>
      </c>
      <c r="E12" s="81">
        <v>1.26</v>
      </c>
      <c r="F12" s="81">
        <v>1.282</v>
      </c>
      <c r="G12" s="81">
        <v>1.31</v>
      </c>
      <c r="H12" s="81">
        <v>1.3340000000000001</v>
      </c>
      <c r="I12" s="81">
        <v>1.3560000000000001</v>
      </c>
      <c r="J12" s="81">
        <v>1.37</v>
      </c>
      <c r="K12" s="81">
        <v>1.3839999999999999</v>
      </c>
      <c r="L12" s="81">
        <v>1.4019999999999999</v>
      </c>
      <c r="M12" s="81">
        <v>1.4159999999999999</v>
      </c>
      <c r="N12" s="81">
        <v>1.43</v>
      </c>
      <c r="O12" s="81">
        <v>1.4359999999999999</v>
      </c>
      <c r="P12" s="81">
        <v>1.444</v>
      </c>
      <c r="Q12" s="81">
        <v>1.45</v>
      </c>
      <c r="R12" s="81">
        <v>1.456</v>
      </c>
      <c r="S12" s="96">
        <v>1.46</v>
      </c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thickBot="1">
      <c r="A13">
        <v>11</v>
      </c>
      <c r="B13" s="97">
        <v>2</v>
      </c>
      <c r="C13" s="98">
        <v>11</v>
      </c>
      <c r="D13" s="99">
        <v>1.732</v>
      </c>
      <c r="E13" s="99">
        <v>1.76</v>
      </c>
      <c r="F13" s="99">
        <v>1.782</v>
      </c>
      <c r="G13" s="99">
        <v>1.7809999999999999</v>
      </c>
      <c r="H13" s="99">
        <v>1.8340000000000001</v>
      </c>
      <c r="I13" s="99">
        <v>1.8560000000000001</v>
      </c>
      <c r="J13" s="99">
        <v>1.87</v>
      </c>
      <c r="K13" s="99">
        <v>1.8839999999999999</v>
      </c>
      <c r="L13" s="99">
        <v>1.9019999999999999</v>
      </c>
      <c r="M13" s="99">
        <v>1.9159999999999999</v>
      </c>
      <c r="N13" s="99">
        <v>1.93</v>
      </c>
      <c r="O13" s="99">
        <v>1.9359999999999999</v>
      </c>
      <c r="P13" s="99">
        <v>1.944</v>
      </c>
      <c r="Q13" s="99">
        <v>1.95</v>
      </c>
      <c r="R13" s="99">
        <v>1.956</v>
      </c>
      <c r="S13" s="100">
        <v>1.96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2:31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2:31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2:31">
      <c r="B19" s="43" t="s">
        <v>394</v>
      </c>
      <c r="D19" s="43"/>
      <c r="E19" s="43">
        <f>tube_od</f>
        <v>0.75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2:31">
      <c r="B20" s="43" t="s">
        <v>395</v>
      </c>
      <c r="D20" s="43"/>
      <c r="E20" s="43">
        <f>+tube_gauge</f>
        <v>18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2:31">
      <c r="B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2:31">
      <c r="B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2:31">
      <c r="B23" s="43" t="s">
        <v>396</v>
      </c>
      <c r="D23" s="43"/>
      <c r="E23" s="43">
        <f>VLOOKUP(E19,B4:S13,2,FALSE)</f>
        <v>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2:31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2:31">
      <c r="B25" s="43" t="s">
        <v>397</v>
      </c>
      <c r="C25" s="43"/>
      <c r="D25" s="43"/>
      <c r="E25" s="43">
        <f>HLOOKUP(E20,D3:S13,E23,FALSE)</f>
        <v>0.65200000000000002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2:31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2:31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2:31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2:31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2:31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2:3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2:3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2:31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2:3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2:31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2:3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2:31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2:31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2:31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2:3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2:31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2:3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2:3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2:3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2:3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2:3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2:3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2:3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2:31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2:31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2:3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2:31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2:31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  <row r="54" spans="2:31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2:31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</row>
    <row r="56" spans="2:31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2:31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  <row r="58" spans="2:31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</row>
    <row r="59" spans="2:31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</row>
    <row r="60" spans="2:31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2:31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</row>
    <row r="62" spans="2:31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</row>
    <row r="63" spans="2:31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</row>
    <row r="64" spans="2:31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</row>
    <row r="65" spans="2:31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</row>
    <row r="66" spans="2:31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</row>
    <row r="67" spans="2:31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</row>
    <row r="68" spans="2:31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</row>
    <row r="69" spans="2:31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</row>
    <row r="70" spans="2:31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</row>
    <row r="71" spans="2:31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</row>
    <row r="72" spans="2:31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</row>
    <row r="73" spans="2:31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</row>
    <row r="74" spans="2:31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</row>
    <row r="75" spans="2:31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</row>
    <row r="76" spans="2:31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</row>
    <row r="77" spans="2:31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</row>
    <row r="78" spans="2:31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</row>
    <row r="79" spans="2:31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</row>
    <row r="80" spans="2:31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2:31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2:31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2:31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2:31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2:31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2:31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2:31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2:31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2:31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2:31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</row>
    <row r="91" spans="2:31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</row>
    <row r="92" spans="2:31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</row>
    <row r="93" spans="2:31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</row>
    <row r="94" spans="2:31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</row>
    <row r="95" spans="2:31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</row>
    <row r="96" spans="2:31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</row>
    <row r="97" spans="2:31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</row>
    <row r="98" spans="2:31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</row>
    <row r="99" spans="2:31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</row>
    <row r="100" spans="2:31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</row>
    <row r="101" spans="2:31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</row>
    <row r="102" spans="2:31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</row>
    <row r="103" spans="2:31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</row>
    <row r="104" spans="2:31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</row>
    <row r="105" spans="2:31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</row>
    <row r="106" spans="2:31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</row>
    <row r="107" spans="2:31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</row>
    <row r="108" spans="2:31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</row>
    <row r="109" spans="2:31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</row>
    <row r="110" spans="2:31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</row>
    <row r="111" spans="2:31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</row>
    <row r="112" spans="2:31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</row>
    <row r="113" spans="2:31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</row>
    <row r="114" spans="2:31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</row>
    <row r="115" spans="2:31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</row>
    <row r="116" spans="2:31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</row>
    <row r="117" spans="2:31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</row>
    <row r="118" spans="2:31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</row>
    <row r="119" spans="2:31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</row>
    <row r="120" spans="2:3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</row>
    <row r="121" spans="2:3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</row>
    <row r="122" spans="2:31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</row>
    <row r="123" spans="2:31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</row>
    <row r="124" spans="2:31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</row>
    <row r="125" spans="2:31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</row>
    <row r="126" spans="2:31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</row>
    <row r="127" spans="2:31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</row>
    <row r="128" spans="2:31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</row>
    <row r="129" spans="2:31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</row>
    <row r="130" spans="2:31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</row>
    <row r="131" spans="2:31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</row>
    <row r="132" spans="2:31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</row>
    <row r="133" spans="2:31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</row>
    <row r="134" spans="2:31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</row>
    <row r="135" spans="2:31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</row>
    <row r="136" spans="2:31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</row>
    <row r="137" spans="2:31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</row>
    <row r="138" spans="2:31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</row>
    <row r="139" spans="2:31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</row>
    <row r="140" spans="2:31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</row>
    <row r="141" spans="2:31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</row>
    <row r="142" spans="2:31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</row>
    <row r="143" spans="2:31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</row>
    <row r="144" spans="2:31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</row>
    <row r="145" spans="2:31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</row>
    <row r="146" spans="2:31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</row>
    <row r="147" spans="2:31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</row>
    <row r="148" spans="2:31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</row>
    <row r="149" spans="2:31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</row>
    <row r="150" spans="2:31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</row>
    <row r="151" spans="2:31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</row>
    <row r="152" spans="2:31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</row>
    <row r="153" spans="2:31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</row>
    <row r="154" spans="2:31"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</row>
    <row r="155" spans="2:31"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</row>
    <row r="156" spans="2:31"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</row>
    <row r="157" spans="2:31"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</row>
    <row r="158" spans="2:31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</row>
    <row r="159" spans="2:31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</row>
    <row r="160" spans="2:31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</row>
    <row r="161" spans="2:31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</row>
    <row r="162" spans="2:31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</row>
    <row r="163" spans="2:31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</row>
    <row r="164" spans="2:31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</row>
    <row r="165" spans="2:31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</row>
    <row r="166" spans="2:31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</row>
    <row r="167" spans="2:31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</row>
    <row r="168" spans="2:31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</row>
    <row r="169" spans="2:31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</row>
    <row r="170" spans="2:31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</row>
    <row r="171" spans="2:31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</row>
    <row r="172" spans="2:31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</row>
    <row r="173" spans="2:31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</row>
    <row r="174" spans="2:31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</row>
    <row r="175" spans="2:31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</row>
    <row r="176" spans="2:31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</row>
    <row r="177" spans="2:31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</row>
    <row r="178" spans="2:31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</row>
    <row r="179" spans="2:31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</row>
    <row r="180" spans="2:31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</row>
    <row r="181" spans="2:31"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</row>
    <row r="182" spans="2:31"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</row>
    <row r="183" spans="2:31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</row>
    <row r="184" spans="2:31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</row>
    <row r="185" spans="2:31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</row>
    <row r="186" spans="2:31"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</row>
    <row r="187" spans="2:31"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</row>
    <row r="188" spans="2:31"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</row>
    <row r="189" spans="2:31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</row>
    <row r="190" spans="2:31"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</row>
    <row r="191" spans="2:31"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</row>
    <row r="192" spans="2:31"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</row>
    <row r="193" spans="2:31"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</row>
    <row r="194" spans="2:31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</row>
    <row r="195" spans="2:31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</row>
    <row r="196" spans="2:31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</row>
    <row r="197" spans="2:31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</row>
    <row r="198" spans="2:31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</row>
    <row r="199" spans="2:31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</row>
    <row r="200" spans="2:31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</row>
    <row r="201" spans="2:31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</row>
    <row r="202" spans="2:31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</row>
    <row r="203" spans="2:31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</row>
    <row r="204" spans="2:31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</row>
    <row r="205" spans="2:31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</row>
    <row r="206" spans="2:31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</row>
    <row r="207" spans="2:31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</row>
    <row r="208" spans="2:31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</row>
    <row r="209" spans="2:31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</row>
    <row r="210" spans="2:31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</row>
    <row r="211" spans="2:31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</row>
    <row r="212" spans="2:31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</row>
    <row r="213" spans="2:31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</row>
    <row r="214" spans="2:31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</row>
    <row r="215" spans="2:31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</row>
    <row r="216" spans="2:31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</row>
    <row r="217" spans="2:31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</row>
    <row r="218" spans="2:31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</row>
    <row r="219" spans="2:31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</row>
    <row r="220" spans="2:31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</row>
    <row r="221" spans="2:31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</row>
    <row r="222" spans="2:31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</row>
    <row r="223" spans="2:31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</row>
    <row r="224" spans="2:31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</row>
    <row r="225" spans="2:31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</row>
    <row r="226" spans="2:31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</row>
    <row r="227" spans="2:31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</row>
    <row r="228" spans="2:31"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</row>
    <row r="229" spans="2:31"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</row>
    <row r="230" spans="2:31"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</row>
    <row r="231" spans="2:31"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</row>
    <row r="232" spans="2:31"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</row>
    <row r="233" spans="2:31"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</row>
    <row r="234" spans="2:31"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</row>
    <row r="235" spans="2:31"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</row>
    <row r="236" spans="2:31"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</row>
    <row r="237" spans="2:31"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</row>
    <row r="238" spans="2:31"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</row>
    <row r="239" spans="2:31"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</row>
    <row r="240" spans="2:31"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</row>
    <row r="241" spans="2:31"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</row>
    <row r="242" spans="2:31"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</row>
    <row r="243" spans="2:31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</row>
    <row r="244" spans="2:31"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</row>
    <row r="245" spans="2:31"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</row>
    <row r="246" spans="2:31"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</row>
    <row r="247" spans="2:31"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</row>
    <row r="248" spans="2:31"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</row>
    <row r="249" spans="2:31"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</row>
    <row r="250" spans="2:31"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</row>
    <row r="251" spans="2:31"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</row>
    <row r="252" spans="2:31"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</row>
    <row r="253" spans="2:31"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</row>
    <row r="254" spans="2:31"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</row>
    <row r="255" spans="2:31"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</row>
    <row r="256" spans="2:31"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</row>
    <row r="257" spans="2:31"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</row>
    <row r="258" spans="2:31"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</row>
    <row r="259" spans="2:31"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</row>
    <row r="260" spans="2:31"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</row>
    <row r="261" spans="2:31"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</row>
    <row r="262" spans="2:31"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</row>
    <row r="263" spans="2:31"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</row>
    <row r="264" spans="2:31"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</row>
    <row r="265" spans="2:31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</row>
    <row r="266" spans="2:31"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</row>
    <row r="267" spans="2:31"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</row>
    <row r="268" spans="2:31"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</row>
    <row r="269" spans="2:31"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</row>
    <row r="270" spans="2:31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</row>
    <row r="271" spans="2:31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</row>
    <row r="272" spans="2:31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</row>
    <row r="273" spans="2:31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</row>
    <row r="274" spans="2:31"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</row>
    <row r="275" spans="2:31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</row>
    <row r="276" spans="2:31"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</row>
    <row r="277" spans="2:31"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</row>
    <row r="278" spans="2:31"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</row>
    <row r="279" spans="2:31"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</row>
    <row r="280" spans="2:31"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</row>
    <row r="281" spans="2:31"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</row>
    <row r="282" spans="2:31"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</row>
    <row r="283" spans="2:31"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</row>
    <row r="284" spans="2:31"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</row>
    <row r="285" spans="2:31"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</row>
    <row r="286" spans="2:31"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</row>
    <row r="287" spans="2:31"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</row>
    <row r="288" spans="2:31"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</row>
    <row r="289" spans="2:31"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</row>
    <row r="290" spans="2:31"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</row>
    <row r="291" spans="2:31"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</row>
    <row r="292" spans="2:31"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</row>
    <row r="293" spans="2:31"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</row>
    <row r="294" spans="2:31"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</row>
    <row r="295" spans="2:31"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</row>
    <row r="296" spans="2:31"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</row>
    <row r="297" spans="2:31"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</row>
    <row r="298" spans="2:31"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</row>
    <row r="299" spans="2:31"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</row>
    <row r="300" spans="2:31"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</row>
    <row r="301" spans="2:31"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</row>
    <row r="302" spans="2:31"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</row>
    <row r="303" spans="2:31"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</row>
    <row r="304" spans="2:31"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</row>
    <row r="305" spans="2:31"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</row>
    <row r="306" spans="2:31"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</row>
    <row r="307" spans="2:31"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</row>
    <row r="308" spans="2:31"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</row>
    <row r="309" spans="2:31"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</row>
    <row r="310" spans="2:31"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</row>
    <row r="311" spans="2:31"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</row>
    <row r="312" spans="2:31"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</row>
    <row r="313" spans="2:31"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</row>
    <row r="314" spans="2:31"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</row>
    <row r="315" spans="2:31"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</row>
    <row r="316" spans="2:31"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</row>
    <row r="317" spans="2:31"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</row>
    <row r="318" spans="2:31"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</row>
    <row r="319" spans="2:31"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</row>
    <row r="320" spans="2:31"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</row>
    <row r="321" spans="2:31"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</row>
    <row r="322" spans="2:31"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</row>
    <row r="323" spans="2:31"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</row>
    <row r="324" spans="2:31"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</row>
    <row r="325" spans="2:31"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</row>
    <row r="326" spans="2:31"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</row>
    <row r="327" spans="2:31"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</row>
    <row r="328" spans="2:31"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</row>
    <row r="329" spans="2:31"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</row>
    <row r="330" spans="2:31"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</row>
    <row r="331" spans="2:31"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</row>
    <row r="332" spans="2:31"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</row>
    <row r="333" spans="2:31"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</row>
    <row r="334" spans="2:31"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</row>
    <row r="335" spans="2:31"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</row>
    <row r="336" spans="2:31"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</row>
    <row r="337" spans="2:31"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</row>
    <row r="338" spans="2:31"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</row>
    <row r="339" spans="2:31"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</row>
    <row r="340" spans="2:31"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</row>
    <row r="341" spans="2:31"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</row>
    <row r="342" spans="2:31"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</row>
    <row r="343" spans="2:31"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</row>
    <row r="344" spans="2:31"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</row>
    <row r="345" spans="2:31"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</row>
    <row r="346" spans="2:31"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</row>
    <row r="347" spans="2:31"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</row>
    <row r="348" spans="2:31"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</row>
    <row r="349" spans="2:31"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</row>
    <row r="350" spans="2:31"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</row>
    <row r="351" spans="2:31"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</row>
    <row r="352" spans="2:31"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</row>
    <row r="353" spans="2:31"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</row>
    <row r="354" spans="2:31"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</row>
  </sheetData>
  <sheetProtection algorithmName="SHA-512" hashValue="iB9hu1bqgmDk+MRjlgSmEvZzHN+lZKwUluMTycgyv3gPBVdih0DYdRIQzw+jA4LvauI/Up5HPGaBKEyLOCUnnQ==" saltValue="TmsBbSa3e72DwyFCE4Ryo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6"/>
  <sheetViews>
    <sheetView workbookViewId="0">
      <selection sqref="A1:XFD1048576"/>
    </sheetView>
  </sheetViews>
  <sheetFormatPr defaultRowHeight="15"/>
  <cols>
    <col min="1" max="1" width="13.42578125" customWidth="1"/>
    <col min="2" max="2" width="13.7109375" customWidth="1"/>
    <col min="3" max="3" width="11.7109375" customWidth="1"/>
    <col min="257" max="257" width="13.42578125" customWidth="1"/>
    <col min="258" max="258" width="13.7109375" customWidth="1"/>
    <col min="259" max="259" width="11.7109375" customWidth="1"/>
    <col min="513" max="513" width="13.42578125" customWidth="1"/>
    <col min="514" max="514" width="13.7109375" customWidth="1"/>
    <col min="515" max="515" width="11.7109375" customWidth="1"/>
    <col min="769" max="769" width="13.42578125" customWidth="1"/>
    <col min="770" max="770" width="13.7109375" customWidth="1"/>
    <col min="771" max="771" width="11.7109375" customWidth="1"/>
    <col min="1025" max="1025" width="13.42578125" customWidth="1"/>
    <col min="1026" max="1026" width="13.7109375" customWidth="1"/>
    <col min="1027" max="1027" width="11.7109375" customWidth="1"/>
    <col min="1281" max="1281" width="13.42578125" customWidth="1"/>
    <col min="1282" max="1282" width="13.7109375" customWidth="1"/>
    <col min="1283" max="1283" width="11.7109375" customWidth="1"/>
    <col min="1537" max="1537" width="13.42578125" customWidth="1"/>
    <col min="1538" max="1538" width="13.7109375" customWidth="1"/>
    <col min="1539" max="1539" width="11.7109375" customWidth="1"/>
    <col min="1793" max="1793" width="13.42578125" customWidth="1"/>
    <col min="1794" max="1794" width="13.7109375" customWidth="1"/>
    <col min="1795" max="1795" width="11.7109375" customWidth="1"/>
    <col min="2049" max="2049" width="13.42578125" customWidth="1"/>
    <col min="2050" max="2050" width="13.7109375" customWidth="1"/>
    <col min="2051" max="2051" width="11.7109375" customWidth="1"/>
    <col min="2305" max="2305" width="13.42578125" customWidth="1"/>
    <col min="2306" max="2306" width="13.7109375" customWidth="1"/>
    <col min="2307" max="2307" width="11.7109375" customWidth="1"/>
    <col min="2561" max="2561" width="13.42578125" customWidth="1"/>
    <col min="2562" max="2562" width="13.7109375" customWidth="1"/>
    <col min="2563" max="2563" width="11.7109375" customWidth="1"/>
    <col min="2817" max="2817" width="13.42578125" customWidth="1"/>
    <col min="2818" max="2818" width="13.7109375" customWidth="1"/>
    <col min="2819" max="2819" width="11.7109375" customWidth="1"/>
    <col min="3073" max="3073" width="13.42578125" customWidth="1"/>
    <col min="3074" max="3074" width="13.7109375" customWidth="1"/>
    <col min="3075" max="3075" width="11.7109375" customWidth="1"/>
    <col min="3329" max="3329" width="13.42578125" customWidth="1"/>
    <col min="3330" max="3330" width="13.7109375" customWidth="1"/>
    <col min="3331" max="3331" width="11.7109375" customWidth="1"/>
    <col min="3585" max="3585" width="13.42578125" customWidth="1"/>
    <col min="3586" max="3586" width="13.7109375" customWidth="1"/>
    <col min="3587" max="3587" width="11.7109375" customWidth="1"/>
    <col min="3841" max="3841" width="13.42578125" customWidth="1"/>
    <col min="3842" max="3842" width="13.7109375" customWidth="1"/>
    <col min="3843" max="3843" width="11.7109375" customWidth="1"/>
    <col min="4097" max="4097" width="13.42578125" customWidth="1"/>
    <col min="4098" max="4098" width="13.7109375" customWidth="1"/>
    <col min="4099" max="4099" width="11.7109375" customWidth="1"/>
    <col min="4353" max="4353" width="13.42578125" customWidth="1"/>
    <col min="4354" max="4354" width="13.7109375" customWidth="1"/>
    <col min="4355" max="4355" width="11.7109375" customWidth="1"/>
    <col min="4609" max="4609" width="13.42578125" customWidth="1"/>
    <col min="4610" max="4610" width="13.7109375" customWidth="1"/>
    <col min="4611" max="4611" width="11.7109375" customWidth="1"/>
    <col min="4865" max="4865" width="13.42578125" customWidth="1"/>
    <col min="4866" max="4866" width="13.7109375" customWidth="1"/>
    <col min="4867" max="4867" width="11.7109375" customWidth="1"/>
    <col min="5121" max="5121" width="13.42578125" customWidth="1"/>
    <col min="5122" max="5122" width="13.7109375" customWidth="1"/>
    <col min="5123" max="5123" width="11.7109375" customWidth="1"/>
    <col min="5377" max="5377" width="13.42578125" customWidth="1"/>
    <col min="5378" max="5378" width="13.7109375" customWidth="1"/>
    <col min="5379" max="5379" width="11.7109375" customWidth="1"/>
    <col min="5633" max="5633" width="13.42578125" customWidth="1"/>
    <col min="5634" max="5634" width="13.7109375" customWidth="1"/>
    <col min="5635" max="5635" width="11.7109375" customWidth="1"/>
    <col min="5889" max="5889" width="13.42578125" customWidth="1"/>
    <col min="5890" max="5890" width="13.7109375" customWidth="1"/>
    <col min="5891" max="5891" width="11.7109375" customWidth="1"/>
    <col min="6145" max="6145" width="13.42578125" customWidth="1"/>
    <col min="6146" max="6146" width="13.7109375" customWidth="1"/>
    <col min="6147" max="6147" width="11.7109375" customWidth="1"/>
    <col min="6401" max="6401" width="13.42578125" customWidth="1"/>
    <col min="6402" max="6402" width="13.7109375" customWidth="1"/>
    <col min="6403" max="6403" width="11.7109375" customWidth="1"/>
    <col min="6657" max="6657" width="13.42578125" customWidth="1"/>
    <col min="6658" max="6658" width="13.7109375" customWidth="1"/>
    <col min="6659" max="6659" width="11.7109375" customWidth="1"/>
    <col min="6913" max="6913" width="13.42578125" customWidth="1"/>
    <col min="6914" max="6914" width="13.7109375" customWidth="1"/>
    <col min="6915" max="6915" width="11.7109375" customWidth="1"/>
    <col min="7169" max="7169" width="13.42578125" customWidth="1"/>
    <col min="7170" max="7170" width="13.7109375" customWidth="1"/>
    <col min="7171" max="7171" width="11.7109375" customWidth="1"/>
    <col min="7425" max="7425" width="13.42578125" customWidth="1"/>
    <col min="7426" max="7426" width="13.7109375" customWidth="1"/>
    <col min="7427" max="7427" width="11.7109375" customWidth="1"/>
    <col min="7681" max="7681" width="13.42578125" customWidth="1"/>
    <col min="7682" max="7682" width="13.7109375" customWidth="1"/>
    <col min="7683" max="7683" width="11.7109375" customWidth="1"/>
    <col min="7937" max="7937" width="13.42578125" customWidth="1"/>
    <col min="7938" max="7938" width="13.7109375" customWidth="1"/>
    <col min="7939" max="7939" width="11.7109375" customWidth="1"/>
    <col min="8193" max="8193" width="13.42578125" customWidth="1"/>
    <col min="8194" max="8194" width="13.7109375" customWidth="1"/>
    <col min="8195" max="8195" width="11.7109375" customWidth="1"/>
    <col min="8449" max="8449" width="13.42578125" customWidth="1"/>
    <col min="8450" max="8450" width="13.7109375" customWidth="1"/>
    <col min="8451" max="8451" width="11.7109375" customWidth="1"/>
    <col min="8705" max="8705" width="13.42578125" customWidth="1"/>
    <col min="8706" max="8706" width="13.7109375" customWidth="1"/>
    <col min="8707" max="8707" width="11.7109375" customWidth="1"/>
    <col min="8961" max="8961" width="13.42578125" customWidth="1"/>
    <col min="8962" max="8962" width="13.7109375" customWidth="1"/>
    <col min="8963" max="8963" width="11.7109375" customWidth="1"/>
    <col min="9217" max="9217" width="13.42578125" customWidth="1"/>
    <col min="9218" max="9218" width="13.7109375" customWidth="1"/>
    <col min="9219" max="9219" width="11.7109375" customWidth="1"/>
    <col min="9473" max="9473" width="13.42578125" customWidth="1"/>
    <col min="9474" max="9474" width="13.7109375" customWidth="1"/>
    <col min="9475" max="9475" width="11.7109375" customWidth="1"/>
    <col min="9729" max="9729" width="13.42578125" customWidth="1"/>
    <col min="9730" max="9730" width="13.7109375" customWidth="1"/>
    <col min="9731" max="9731" width="11.7109375" customWidth="1"/>
    <col min="9985" max="9985" width="13.42578125" customWidth="1"/>
    <col min="9986" max="9986" width="13.7109375" customWidth="1"/>
    <col min="9987" max="9987" width="11.7109375" customWidth="1"/>
    <col min="10241" max="10241" width="13.42578125" customWidth="1"/>
    <col min="10242" max="10242" width="13.7109375" customWidth="1"/>
    <col min="10243" max="10243" width="11.7109375" customWidth="1"/>
    <col min="10497" max="10497" width="13.42578125" customWidth="1"/>
    <col min="10498" max="10498" width="13.7109375" customWidth="1"/>
    <col min="10499" max="10499" width="11.7109375" customWidth="1"/>
    <col min="10753" max="10753" width="13.42578125" customWidth="1"/>
    <col min="10754" max="10754" width="13.7109375" customWidth="1"/>
    <col min="10755" max="10755" width="11.7109375" customWidth="1"/>
    <col min="11009" max="11009" width="13.42578125" customWidth="1"/>
    <col min="11010" max="11010" width="13.7109375" customWidth="1"/>
    <col min="11011" max="11011" width="11.7109375" customWidth="1"/>
    <col min="11265" max="11265" width="13.42578125" customWidth="1"/>
    <col min="11266" max="11266" width="13.7109375" customWidth="1"/>
    <col min="11267" max="11267" width="11.7109375" customWidth="1"/>
    <col min="11521" max="11521" width="13.42578125" customWidth="1"/>
    <col min="11522" max="11522" width="13.7109375" customWidth="1"/>
    <col min="11523" max="11523" width="11.7109375" customWidth="1"/>
    <col min="11777" max="11777" width="13.42578125" customWidth="1"/>
    <col min="11778" max="11778" width="13.7109375" customWidth="1"/>
    <col min="11779" max="11779" width="11.7109375" customWidth="1"/>
    <col min="12033" max="12033" width="13.42578125" customWidth="1"/>
    <col min="12034" max="12034" width="13.7109375" customWidth="1"/>
    <col min="12035" max="12035" width="11.7109375" customWidth="1"/>
    <col min="12289" max="12289" width="13.42578125" customWidth="1"/>
    <col min="12290" max="12290" width="13.7109375" customWidth="1"/>
    <col min="12291" max="12291" width="11.7109375" customWidth="1"/>
    <col min="12545" max="12545" width="13.42578125" customWidth="1"/>
    <col min="12546" max="12546" width="13.7109375" customWidth="1"/>
    <col min="12547" max="12547" width="11.7109375" customWidth="1"/>
    <col min="12801" max="12801" width="13.42578125" customWidth="1"/>
    <col min="12802" max="12802" width="13.7109375" customWidth="1"/>
    <col min="12803" max="12803" width="11.7109375" customWidth="1"/>
    <col min="13057" max="13057" width="13.42578125" customWidth="1"/>
    <col min="13058" max="13058" width="13.7109375" customWidth="1"/>
    <col min="13059" max="13059" width="11.7109375" customWidth="1"/>
    <col min="13313" max="13313" width="13.42578125" customWidth="1"/>
    <col min="13314" max="13314" width="13.7109375" customWidth="1"/>
    <col min="13315" max="13315" width="11.7109375" customWidth="1"/>
    <col min="13569" max="13569" width="13.42578125" customWidth="1"/>
    <col min="13570" max="13570" width="13.7109375" customWidth="1"/>
    <col min="13571" max="13571" width="11.7109375" customWidth="1"/>
    <col min="13825" max="13825" width="13.42578125" customWidth="1"/>
    <col min="13826" max="13826" width="13.7109375" customWidth="1"/>
    <col min="13827" max="13827" width="11.7109375" customWidth="1"/>
    <col min="14081" max="14081" width="13.42578125" customWidth="1"/>
    <col min="14082" max="14082" width="13.7109375" customWidth="1"/>
    <col min="14083" max="14083" width="11.7109375" customWidth="1"/>
    <col min="14337" max="14337" width="13.42578125" customWidth="1"/>
    <col min="14338" max="14338" width="13.7109375" customWidth="1"/>
    <col min="14339" max="14339" width="11.7109375" customWidth="1"/>
    <col min="14593" max="14593" width="13.42578125" customWidth="1"/>
    <col min="14594" max="14594" width="13.7109375" customWidth="1"/>
    <col min="14595" max="14595" width="11.7109375" customWidth="1"/>
    <col min="14849" max="14849" width="13.42578125" customWidth="1"/>
    <col min="14850" max="14850" width="13.7109375" customWidth="1"/>
    <col min="14851" max="14851" width="11.7109375" customWidth="1"/>
    <col min="15105" max="15105" width="13.42578125" customWidth="1"/>
    <col min="15106" max="15106" width="13.7109375" customWidth="1"/>
    <col min="15107" max="15107" width="11.7109375" customWidth="1"/>
    <col min="15361" max="15361" width="13.42578125" customWidth="1"/>
    <col min="15362" max="15362" width="13.7109375" customWidth="1"/>
    <col min="15363" max="15363" width="11.7109375" customWidth="1"/>
    <col min="15617" max="15617" width="13.42578125" customWidth="1"/>
    <col min="15618" max="15618" width="13.7109375" customWidth="1"/>
    <col min="15619" max="15619" width="11.7109375" customWidth="1"/>
    <col min="15873" max="15873" width="13.42578125" customWidth="1"/>
    <col min="15874" max="15874" width="13.7109375" customWidth="1"/>
    <col min="15875" max="15875" width="11.7109375" customWidth="1"/>
    <col min="16129" max="16129" width="13.42578125" customWidth="1"/>
    <col min="16130" max="16130" width="13.7109375" customWidth="1"/>
    <col min="16131" max="16131" width="11.7109375" customWidth="1"/>
  </cols>
  <sheetData>
    <row r="1" spans="1:3" ht="15.75" thickBot="1">
      <c r="A1">
        <v>1</v>
      </c>
      <c r="B1">
        <v>2</v>
      </c>
      <c r="C1">
        <v>3</v>
      </c>
    </row>
    <row r="2" spans="1:3" ht="15.75" thickBot="1">
      <c r="A2" s="101" t="s">
        <v>398</v>
      </c>
      <c r="B2" s="85"/>
      <c r="C2" s="87"/>
    </row>
    <row r="3" spans="1:3">
      <c r="A3" s="102" t="s">
        <v>399</v>
      </c>
      <c r="B3" s="103" t="s">
        <v>400</v>
      </c>
      <c r="C3" s="104" t="s">
        <v>401</v>
      </c>
    </row>
    <row r="4" spans="1:3" ht="15.75" thickBot="1">
      <c r="A4" s="105" t="s">
        <v>402</v>
      </c>
      <c r="B4" s="106" t="s">
        <v>10</v>
      </c>
      <c r="C4" s="107" t="s">
        <v>403</v>
      </c>
    </row>
    <row r="5" spans="1:3">
      <c r="A5" s="108">
        <v>0.5</v>
      </c>
      <c r="B5" s="108">
        <v>58.81</v>
      </c>
      <c r="C5" s="24">
        <v>1256.95</v>
      </c>
    </row>
    <row r="6" spans="1:3">
      <c r="A6" s="24">
        <v>0.51</v>
      </c>
      <c r="B6" s="24">
        <v>59.37</v>
      </c>
      <c r="C6" s="24">
        <v>1233.6099999999999</v>
      </c>
    </row>
    <row r="7" spans="1:3">
      <c r="A7" s="24">
        <v>0.52</v>
      </c>
      <c r="B7" s="24">
        <v>59.91</v>
      </c>
      <c r="C7" s="24">
        <v>1211.1400000000001</v>
      </c>
    </row>
    <row r="8" spans="1:3">
      <c r="A8" s="24">
        <v>0.53</v>
      </c>
      <c r="B8" s="24">
        <v>60.45</v>
      </c>
      <c r="C8" s="24">
        <v>1189.49</v>
      </c>
    </row>
    <row r="9" spans="1:3">
      <c r="A9" s="24">
        <v>0.54</v>
      </c>
      <c r="B9" s="24">
        <v>60.97</v>
      </c>
      <c r="C9" s="24">
        <v>1168.6300000000001</v>
      </c>
    </row>
    <row r="10" spans="1:3">
      <c r="A10" s="24">
        <v>0.55000000000000004</v>
      </c>
      <c r="B10" s="24">
        <v>61.49</v>
      </c>
      <c r="C10" s="24">
        <v>1148.51</v>
      </c>
    </row>
    <row r="11" spans="1:3">
      <c r="A11" s="24">
        <v>0.56000000000000005</v>
      </c>
      <c r="B11" s="24">
        <v>62</v>
      </c>
      <c r="C11" s="24">
        <v>1129.0899999999999</v>
      </c>
    </row>
    <row r="12" spans="1:3">
      <c r="A12" s="24">
        <v>0.56999999999999995</v>
      </c>
      <c r="B12" s="24">
        <v>62.5</v>
      </c>
      <c r="C12" s="24">
        <v>1110.3399999999999</v>
      </c>
    </row>
    <row r="13" spans="1:3">
      <c r="A13" s="24">
        <v>0.57999999999999996</v>
      </c>
      <c r="B13" s="24">
        <v>63</v>
      </c>
      <c r="C13" s="24">
        <v>1092.21</v>
      </c>
    </row>
    <row r="14" spans="1:3">
      <c r="A14" s="24">
        <v>0.59</v>
      </c>
      <c r="B14" s="24">
        <v>63.49</v>
      </c>
      <c r="C14" s="24">
        <v>1074.69</v>
      </c>
    </row>
    <row r="15" spans="1:3">
      <c r="A15" s="24">
        <v>0.6</v>
      </c>
      <c r="B15" s="24">
        <v>63.96</v>
      </c>
      <c r="C15" s="24">
        <v>1057.73</v>
      </c>
    </row>
    <row r="16" spans="1:3">
      <c r="A16" s="24">
        <v>0.61</v>
      </c>
      <c r="B16" s="24">
        <v>64.44</v>
      </c>
      <c r="C16" s="24">
        <v>1041.32</v>
      </c>
    </row>
    <row r="17" spans="1:3">
      <c r="A17" s="24">
        <v>0.62</v>
      </c>
      <c r="B17" s="24">
        <v>64.900000000000006</v>
      </c>
      <c r="C17" s="24">
        <v>1025.42</v>
      </c>
    </row>
    <row r="18" spans="1:3">
      <c r="A18" s="24">
        <v>0.63</v>
      </c>
      <c r="B18" s="24">
        <v>65.39</v>
      </c>
      <c r="C18" s="24">
        <v>1010.02</v>
      </c>
    </row>
    <row r="19" spans="1:3">
      <c r="A19" s="24">
        <v>0.64</v>
      </c>
      <c r="B19" s="24">
        <v>65.819999999999993</v>
      </c>
      <c r="C19" s="24">
        <v>995.08</v>
      </c>
    </row>
    <row r="20" spans="1:3">
      <c r="A20" s="24">
        <v>0.65</v>
      </c>
      <c r="B20" s="24">
        <v>66.260000000000005</v>
      </c>
      <c r="C20" s="24">
        <v>980.59</v>
      </c>
    </row>
    <row r="21" spans="1:3">
      <c r="A21" s="24">
        <v>0.66</v>
      </c>
      <c r="B21" s="24">
        <v>66.7</v>
      </c>
      <c r="C21" s="24">
        <v>966.53</v>
      </c>
    </row>
    <row r="22" spans="1:3">
      <c r="A22" s="24">
        <v>0.67</v>
      </c>
      <c r="B22" s="24">
        <v>67.14</v>
      </c>
      <c r="C22" s="24">
        <v>952.88</v>
      </c>
    </row>
    <row r="23" spans="1:3">
      <c r="A23" s="24">
        <v>0.68</v>
      </c>
      <c r="B23" s="24">
        <v>67.569999999999993</v>
      </c>
      <c r="C23" s="24">
        <v>939.62</v>
      </c>
    </row>
    <row r="24" spans="1:3">
      <c r="A24" s="24">
        <v>0.69</v>
      </c>
      <c r="B24" s="24">
        <v>67.989999999999995</v>
      </c>
      <c r="C24" s="24">
        <v>926.74</v>
      </c>
    </row>
    <row r="25" spans="1:3">
      <c r="A25" s="24">
        <v>0.7</v>
      </c>
      <c r="B25" s="24">
        <v>68.41</v>
      </c>
      <c r="C25" s="24">
        <v>914.21</v>
      </c>
    </row>
    <row r="26" spans="1:3">
      <c r="A26" s="24">
        <v>0.71</v>
      </c>
      <c r="B26" s="24">
        <v>68.819999999999993</v>
      </c>
      <c r="C26" s="24">
        <v>902.03</v>
      </c>
    </row>
    <row r="27" spans="1:3">
      <c r="A27" s="24">
        <v>0.72</v>
      </c>
      <c r="B27" s="24">
        <v>69.23</v>
      </c>
      <c r="C27" s="24">
        <v>890.18</v>
      </c>
    </row>
    <row r="28" spans="1:3">
      <c r="A28" s="24">
        <v>0.73</v>
      </c>
      <c r="B28" s="24">
        <v>69.64</v>
      </c>
      <c r="C28" s="24">
        <v>878.65</v>
      </c>
    </row>
    <row r="29" spans="1:3">
      <c r="A29" s="24">
        <v>0.74</v>
      </c>
      <c r="B29" s="24">
        <v>70.03</v>
      </c>
      <c r="C29" s="24">
        <v>867.41</v>
      </c>
    </row>
    <row r="30" spans="1:3">
      <c r="A30" s="24">
        <v>0.75</v>
      </c>
      <c r="B30" s="24">
        <v>70.430000000000007</v>
      </c>
      <c r="C30" s="24">
        <v>856.48</v>
      </c>
    </row>
    <row r="31" spans="1:3">
      <c r="A31" s="24">
        <v>0.76</v>
      </c>
      <c r="B31" s="24">
        <v>70.819999999999993</v>
      </c>
      <c r="C31" s="24">
        <v>845.82</v>
      </c>
    </row>
    <row r="32" spans="1:3">
      <c r="A32" s="24">
        <v>0.77</v>
      </c>
      <c r="B32" s="24">
        <v>71.2</v>
      </c>
      <c r="C32" s="24">
        <v>835.43</v>
      </c>
    </row>
    <row r="33" spans="1:3">
      <c r="A33" s="24">
        <v>0.78</v>
      </c>
      <c r="B33" s="24">
        <v>71.58</v>
      </c>
      <c r="C33" s="24">
        <v>825.3</v>
      </c>
    </row>
    <row r="34" spans="1:3">
      <c r="A34" s="24">
        <v>0.79</v>
      </c>
      <c r="B34" s="24">
        <v>71.959999999999994</v>
      </c>
      <c r="C34" s="24">
        <v>815.42</v>
      </c>
    </row>
    <row r="35" spans="1:3">
      <c r="A35" s="24">
        <v>0.8</v>
      </c>
      <c r="B35" s="24">
        <v>72.33</v>
      </c>
      <c r="C35" s="24">
        <v>805.78</v>
      </c>
    </row>
    <row r="36" spans="1:3">
      <c r="A36" s="24">
        <v>0.81</v>
      </c>
      <c r="B36" s="24">
        <v>72.7</v>
      </c>
      <c r="C36" s="24">
        <v>796.38</v>
      </c>
    </row>
    <row r="37" spans="1:3">
      <c r="A37" s="24">
        <v>0.82</v>
      </c>
      <c r="B37" s="24">
        <v>73.06</v>
      </c>
      <c r="C37" s="24">
        <v>787.19</v>
      </c>
    </row>
    <row r="38" spans="1:3">
      <c r="A38" s="24">
        <v>0.83</v>
      </c>
      <c r="B38" s="24">
        <v>73.42</v>
      </c>
      <c r="C38" s="24">
        <v>778.23</v>
      </c>
    </row>
    <row r="39" spans="1:3">
      <c r="A39" s="24">
        <v>0.84</v>
      </c>
      <c r="B39" s="24">
        <v>73.78</v>
      </c>
      <c r="C39" s="24">
        <v>769.47</v>
      </c>
    </row>
    <row r="40" spans="1:3">
      <c r="A40" s="24">
        <v>0.85</v>
      </c>
      <c r="B40" s="24">
        <v>74.13</v>
      </c>
      <c r="C40" s="24">
        <v>760.91</v>
      </c>
    </row>
    <row r="41" spans="1:3">
      <c r="A41" s="24">
        <v>0.86</v>
      </c>
      <c r="B41" s="24">
        <v>74.48</v>
      </c>
      <c r="C41" s="24">
        <v>752.54</v>
      </c>
    </row>
    <row r="42" spans="1:3">
      <c r="A42" s="24">
        <v>0.87</v>
      </c>
      <c r="B42" s="24">
        <v>74.83</v>
      </c>
      <c r="C42" s="24">
        <v>744.37</v>
      </c>
    </row>
    <row r="43" spans="1:3">
      <c r="A43" s="24">
        <v>0.88</v>
      </c>
      <c r="B43" s="24">
        <v>75.17</v>
      </c>
      <c r="C43" s="24">
        <v>736.37</v>
      </c>
    </row>
    <row r="44" spans="1:3">
      <c r="A44" s="24">
        <v>0.89</v>
      </c>
      <c r="B44" s="24">
        <v>75.510000000000005</v>
      </c>
      <c r="C44" s="24">
        <v>728.55</v>
      </c>
    </row>
    <row r="45" spans="1:3">
      <c r="A45" s="24">
        <v>0.9</v>
      </c>
      <c r="B45" s="24">
        <v>75.84</v>
      </c>
      <c r="C45" s="24">
        <v>720.9</v>
      </c>
    </row>
    <row r="46" spans="1:3">
      <c r="A46" s="24">
        <v>0.91</v>
      </c>
      <c r="B46" s="24">
        <v>76.180000000000007</v>
      </c>
      <c r="C46" s="24">
        <v>713.41</v>
      </c>
    </row>
    <row r="47" spans="1:3">
      <c r="A47" s="24">
        <v>0.92</v>
      </c>
      <c r="B47" s="24">
        <v>76.510000000000005</v>
      </c>
      <c r="C47" s="24">
        <v>706.08</v>
      </c>
    </row>
    <row r="48" spans="1:3">
      <c r="A48" s="24">
        <v>0.93</v>
      </c>
      <c r="B48" s="24">
        <v>76.83</v>
      </c>
      <c r="C48" s="24">
        <v>698.91</v>
      </c>
    </row>
    <row r="49" spans="1:3">
      <c r="A49" s="24">
        <v>0.94</v>
      </c>
      <c r="B49" s="24">
        <v>77.150000000000006</v>
      </c>
      <c r="C49" s="24">
        <v>691.88</v>
      </c>
    </row>
    <row r="50" spans="1:3">
      <c r="A50" s="24">
        <v>0.95</v>
      </c>
      <c r="B50" s="24">
        <v>77.47</v>
      </c>
      <c r="C50" s="24">
        <v>685</v>
      </c>
    </row>
    <row r="51" spans="1:3">
      <c r="A51" s="24">
        <v>0.96</v>
      </c>
      <c r="B51" s="24">
        <v>77.790000000000006</v>
      </c>
      <c r="C51" s="24">
        <v>678.26</v>
      </c>
    </row>
    <row r="52" spans="1:3">
      <c r="A52" s="24">
        <v>0.97</v>
      </c>
      <c r="B52" s="24">
        <v>78.11</v>
      </c>
      <c r="C52" s="24">
        <v>671.65</v>
      </c>
    </row>
    <row r="53" spans="1:3">
      <c r="A53" s="24">
        <v>0.98</v>
      </c>
      <c r="B53" s="24">
        <v>78.42</v>
      </c>
      <c r="C53" s="24">
        <v>665.17</v>
      </c>
    </row>
    <row r="54" spans="1:3">
      <c r="A54" s="24">
        <v>0.99</v>
      </c>
      <c r="B54" s="24">
        <v>78.73</v>
      </c>
      <c r="C54" s="24">
        <v>658.83</v>
      </c>
    </row>
    <row r="55" spans="1:3">
      <c r="A55" s="24">
        <v>1</v>
      </c>
      <c r="B55" s="24">
        <v>79.03</v>
      </c>
      <c r="C55" s="24">
        <v>652.6</v>
      </c>
    </row>
    <row r="56" spans="1:3">
      <c r="A56" s="24">
        <v>1.01</v>
      </c>
      <c r="B56" s="24">
        <v>79.33</v>
      </c>
      <c r="C56" s="24">
        <v>646.5</v>
      </c>
    </row>
    <row r="57" spans="1:3">
      <c r="A57" s="24">
        <v>1.02</v>
      </c>
      <c r="B57" s="24">
        <v>79.64</v>
      </c>
      <c r="C57" s="24">
        <v>640.51</v>
      </c>
    </row>
    <row r="58" spans="1:3">
      <c r="A58" s="24">
        <v>1.03</v>
      </c>
      <c r="B58" s="24">
        <v>79.930000000000007</v>
      </c>
      <c r="C58" s="24">
        <v>634.63</v>
      </c>
    </row>
    <row r="59" spans="1:3">
      <c r="A59" s="24">
        <v>1.04</v>
      </c>
      <c r="B59" s="24">
        <v>80.23</v>
      </c>
      <c r="C59" s="24">
        <v>628.87</v>
      </c>
    </row>
    <row r="60" spans="1:3">
      <c r="A60" s="24">
        <v>1.05</v>
      </c>
      <c r="B60" s="24">
        <v>80.52</v>
      </c>
      <c r="C60" s="24">
        <v>623.21</v>
      </c>
    </row>
    <row r="61" spans="1:3">
      <c r="A61" s="24">
        <v>1.06</v>
      </c>
      <c r="B61" s="24">
        <v>80.81</v>
      </c>
      <c r="C61" s="24">
        <v>617.66</v>
      </c>
    </row>
    <row r="62" spans="1:3">
      <c r="A62" s="24">
        <v>1.07</v>
      </c>
      <c r="B62" s="24">
        <v>81.099999999999994</v>
      </c>
      <c r="C62" s="24">
        <v>612.21</v>
      </c>
    </row>
    <row r="63" spans="1:3">
      <c r="A63" s="24">
        <v>1.08</v>
      </c>
      <c r="B63" s="24">
        <v>81.39</v>
      </c>
      <c r="C63" s="24">
        <v>606.85</v>
      </c>
    </row>
    <row r="64" spans="1:3">
      <c r="A64" s="24">
        <v>1.0900000000000001</v>
      </c>
      <c r="B64" s="24">
        <v>81.67</v>
      </c>
      <c r="C64" s="24">
        <v>601.59</v>
      </c>
    </row>
    <row r="65" spans="1:3">
      <c r="A65" s="24">
        <v>1.1000000000000001</v>
      </c>
      <c r="B65" s="24">
        <v>81.95</v>
      </c>
      <c r="C65" s="24">
        <v>596.42999999999995</v>
      </c>
    </row>
    <row r="66" spans="1:3">
      <c r="A66" s="24">
        <v>1.1100000000000001</v>
      </c>
      <c r="B66" s="24">
        <v>82.23</v>
      </c>
      <c r="C66" s="24">
        <v>591.35</v>
      </c>
    </row>
    <row r="67" spans="1:3">
      <c r="A67" s="24">
        <v>1.1200000000000001</v>
      </c>
      <c r="B67" s="24">
        <v>82.51</v>
      </c>
      <c r="C67" s="24">
        <v>586.37</v>
      </c>
    </row>
    <row r="68" spans="1:3">
      <c r="A68" s="24">
        <v>1.1299999999999999</v>
      </c>
      <c r="B68" s="24">
        <v>82.78</v>
      </c>
      <c r="C68" s="24">
        <v>581.47</v>
      </c>
    </row>
    <row r="69" spans="1:3">
      <c r="A69" s="24">
        <v>1.1399999999999999</v>
      </c>
      <c r="B69" s="24">
        <v>83.06</v>
      </c>
      <c r="C69" s="24">
        <v>576.65</v>
      </c>
    </row>
    <row r="70" spans="1:3">
      <c r="A70" s="24">
        <v>1.1499999999999999</v>
      </c>
      <c r="B70" s="24">
        <v>83.33</v>
      </c>
      <c r="C70" s="24">
        <v>571.91</v>
      </c>
    </row>
    <row r="71" spans="1:3">
      <c r="A71" s="24">
        <v>1.1599999999999999</v>
      </c>
      <c r="B71" s="24">
        <v>83.6</v>
      </c>
      <c r="C71" s="24">
        <v>567.26</v>
      </c>
    </row>
    <row r="72" spans="1:3">
      <c r="A72" s="24">
        <v>1.17</v>
      </c>
      <c r="B72" s="24">
        <v>83.86</v>
      </c>
      <c r="C72" s="24">
        <v>562.67999999999995</v>
      </c>
    </row>
    <row r="73" spans="1:3">
      <c r="A73" s="24">
        <v>1.18</v>
      </c>
      <c r="B73" s="24">
        <v>84.13</v>
      </c>
      <c r="C73" s="24">
        <v>558.17999999999995</v>
      </c>
    </row>
    <row r="74" spans="1:3">
      <c r="A74" s="24">
        <v>1.19</v>
      </c>
      <c r="B74" s="24">
        <v>84.39</v>
      </c>
      <c r="C74" s="24">
        <v>553.75</v>
      </c>
    </row>
    <row r="75" spans="1:3">
      <c r="A75" s="24">
        <v>1.2</v>
      </c>
      <c r="B75" s="24">
        <v>84.65</v>
      </c>
      <c r="C75" s="24">
        <v>549.39</v>
      </c>
    </row>
    <row r="76" spans="1:3">
      <c r="A76" s="24">
        <v>1.21</v>
      </c>
      <c r="B76" s="24">
        <v>84.91</v>
      </c>
      <c r="C76" s="24">
        <v>545.11</v>
      </c>
    </row>
    <row r="77" spans="1:3">
      <c r="A77" s="24">
        <v>1.22</v>
      </c>
      <c r="B77" s="24">
        <v>85.17</v>
      </c>
      <c r="C77" s="24">
        <v>540.89</v>
      </c>
    </row>
    <row r="78" spans="1:3">
      <c r="A78" s="24">
        <v>1.23</v>
      </c>
      <c r="B78" s="24">
        <v>85.42</v>
      </c>
      <c r="C78" s="24">
        <v>536.74</v>
      </c>
    </row>
    <row r="79" spans="1:3">
      <c r="A79" s="24">
        <v>1.24</v>
      </c>
      <c r="B79" s="24">
        <v>85.68</v>
      </c>
      <c r="C79" s="24">
        <v>532.65</v>
      </c>
    </row>
    <row r="80" spans="1:3">
      <c r="A80" s="24">
        <v>1.25</v>
      </c>
      <c r="B80" s="24">
        <v>85.93</v>
      </c>
      <c r="C80" s="24">
        <v>528.63</v>
      </c>
    </row>
    <row r="81" spans="1:3">
      <c r="A81" s="24">
        <v>1.26</v>
      </c>
      <c r="B81" s="24">
        <v>86.18</v>
      </c>
      <c r="C81" s="24">
        <v>524.66999999999996</v>
      </c>
    </row>
    <row r="82" spans="1:3">
      <c r="A82" s="24">
        <v>1.27</v>
      </c>
      <c r="B82" s="24">
        <v>86.43</v>
      </c>
      <c r="C82" s="24">
        <v>520.77</v>
      </c>
    </row>
    <row r="83" spans="1:3">
      <c r="A83" s="24">
        <v>1.28</v>
      </c>
      <c r="B83" s="24">
        <v>86.67</v>
      </c>
      <c r="C83" s="24">
        <v>516.92999999999995</v>
      </c>
    </row>
    <row r="84" spans="1:3">
      <c r="A84" s="24">
        <v>1.29</v>
      </c>
      <c r="B84" s="24">
        <v>86.92</v>
      </c>
      <c r="C84" s="24">
        <v>513.14</v>
      </c>
    </row>
    <row r="85" spans="1:3">
      <c r="A85" s="24">
        <v>1.3</v>
      </c>
      <c r="B85" s="24">
        <v>87.16</v>
      </c>
      <c r="C85" s="24">
        <v>509.42</v>
      </c>
    </row>
    <row r="86" spans="1:3">
      <c r="A86" s="24">
        <v>1.31</v>
      </c>
      <c r="B86" s="24">
        <v>87.4</v>
      </c>
      <c r="C86" s="24">
        <v>505.75</v>
      </c>
    </row>
    <row r="87" spans="1:3">
      <c r="A87" s="24">
        <v>1.32</v>
      </c>
      <c r="B87" s="24">
        <v>87.64</v>
      </c>
      <c r="C87" s="24">
        <v>502.13</v>
      </c>
    </row>
    <row r="88" spans="1:3">
      <c r="A88" s="24">
        <v>1.33</v>
      </c>
      <c r="B88" s="24">
        <v>87.88</v>
      </c>
      <c r="C88" s="24">
        <v>498.57</v>
      </c>
    </row>
    <row r="89" spans="1:3">
      <c r="A89" s="24">
        <v>1.34</v>
      </c>
      <c r="B89" s="24">
        <v>88.12</v>
      </c>
      <c r="C89" s="24">
        <v>495.06</v>
      </c>
    </row>
    <row r="90" spans="1:3">
      <c r="A90" s="24">
        <v>1.35</v>
      </c>
      <c r="B90" s="24">
        <v>88.35</v>
      </c>
      <c r="C90" s="24">
        <v>491.6</v>
      </c>
    </row>
    <row r="91" spans="1:3">
      <c r="A91" s="24">
        <v>1.36</v>
      </c>
      <c r="B91" s="24">
        <v>88.59</v>
      </c>
      <c r="C91" s="24">
        <v>488.19</v>
      </c>
    </row>
    <row r="92" spans="1:3">
      <c r="A92" s="24">
        <v>1.37</v>
      </c>
      <c r="B92" s="24">
        <v>88.82</v>
      </c>
      <c r="C92" s="24">
        <v>484.82</v>
      </c>
    </row>
    <row r="93" spans="1:3">
      <c r="A93" s="24">
        <v>1.38</v>
      </c>
      <c r="B93" s="24">
        <v>89.05</v>
      </c>
      <c r="C93" s="24">
        <v>481.51</v>
      </c>
    </row>
    <row r="94" spans="1:3">
      <c r="A94" s="24">
        <v>1.39</v>
      </c>
      <c r="B94" s="24">
        <v>89.28</v>
      </c>
      <c r="C94" s="24">
        <v>478.24</v>
      </c>
    </row>
    <row r="95" spans="1:3">
      <c r="A95" s="24">
        <v>1.4</v>
      </c>
      <c r="B95" s="24">
        <v>89.51</v>
      </c>
      <c r="C95" s="24">
        <v>475.01</v>
      </c>
    </row>
    <row r="96" spans="1:3">
      <c r="A96" s="24">
        <v>1.41</v>
      </c>
      <c r="B96" s="24">
        <v>89.73</v>
      </c>
      <c r="C96" s="24">
        <v>471.84</v>
      </c>
    </row>
    <row r="97" spans="1:3">
      <c r="A97" s="24">
        <v>1.42</v>
      </c>
      <c r="B97" s="24">
        <v>89.96</v>
      </c>
      <c r="C97" s="24">
        <v>468.7</v>
      </c>
    </row>
    <row r="98" spans="1:3">
      <c r="A98" s="24">
        <v>1.43</v>
      </c>
      <c r="B98" s="24">
        <v>90.18</v>
      </c>
      <c r="C98" s="24">
        <v>465.61</v>
      </c>
    </row>
    <row r="99" spans="1:3">
      <c r="A99" s="24">
        <v>1.44</v>
      </c>
      <c r="B99" s="24">
        <v>90.4</v>
      </c>
      <c r="C99" s="24">
        <v>462.56</v>
      </c>
    </row>
    <row r="100" spans="1:3">
      <c r="A100" s="24">
        <v>1.45</v>
      </c>
      <c r="B100" s="24">
        <v>90.63</v>
      </c>
      <c r="C100" s="24">
        <v>459.55</v>
      </c>
    </row>
    <row r="101" spans="1:3">
      <c r="A101" s="24">
        <v>1.46</v>
      </c>
      <c r="B101" s="24">
        <v>90.85</v>
      </c>
      <c r="C101" s="24">
        <v>456.58</v>
      </c>
    </row>
    <row r="102" spans="1:3">
      <c r="A102" s="24">
        <v>1.47</v>
      </c>
      <c r="B102" s="24">
        <v>91.06</v>
      </c>
      <c r="C102" s="24">
        <v>453.65</v>
      </c>
    </row>
    <row r="103" spans="1:3">
      <c r="A103" s="24">
        <v>1.48</v>
      </c>
      <c r="B103" s="24">
        <v>91.28</v>
      </c>
      <c r="C103" s="24">
        <v>450.76</v>
      </c>
    </row>
    <row r="104" spans="1:3">
      <c r="A104" s="24">
        <v>1.49</v>
      </c>
      <c r="B104" s="24">
        <v>91.5</v>
      </c>
      <c r="C104" s="24">
        <v>447.9</v>
      </c>
    </row>
    <row r="105" spans="1:3">
      <c r="A105" s="24">
        <v>1.5</v>
      </c>
      <c r="B105" s="24">
        <v>91.71</v>
      </c>
      <c r="C105" s="24">
        <v>445.09</v>
      </c>
    </row>
    <row r="106" spans="1:3">
      <c r="A106" s="24">
        <v>1.51</v>
      </c>
      <c r="B106" s="24">
        <v>91.93</v>
      </c>
      <c r="C106" s="24">
        <v>442.3</v>
      </c>
    </row>
    <row r="107" spans="1:3">
      <c r="A107" s="24">
        <v>1.52</v>
      </c>
      <c r="B107" s="24">
        <v>92.14</v>
      </c>
      <c r="C107" s="24">
        <v>439.56</v>
      </c>
    </row>
    <row r="108" spans="1:3">
      <c r="A108" s="24">
        <v>1.53</v>
      </c>
      <c r="B108" s="24">
        <v>92.35</v>
      </c>
      <c r="C108" s="24">
        <v>436.85</v>
      </c>
    </row>
    <row r="109" spans="1:3">
      <c r="A109" s="24">
        <v>1.54</v>
      </c>
      <c r="B109" s="24">
        <v>92.56</v>
      </c>
      <c r="C109" s="24">
        <v>434.17</v>
      </c>
    </row>
    <row r="110" spans="1:3">
      <c r="A110" s="24">
        <v>1.55</v>
      </c>
      <c r="B110" s="24">
        <v>92.77</v>
      </c>
      <c r="C110" s="24">
        <v>431.53</v>
      </c>
    </row>
    <row r="111" spans="1:3">
      <c r="A111" s="24">
        <v>1.56</v>
      </c>
      <c r="B111" s="24">
        <v>92.97</v>
      </c>
      <c r="C111" s="24">
        <v>428.92</v>
      </c>
    </row>
    <row r="112" spans="1:3">
      <c r="A112" s="24">
        <v>1.57</v>
      </c>
      <c r="B112" s="24">
        <v>93.18</v>
      </c>
      <c r="C112" s="24">
        <v>426.35</v>
      </c>
    </row>
    <row r="113" spans="1:3">
      <c r="A113" s="24">
        <v>1.58</v>
      </c>
      <c r="B113" s="24">
        <v>93.39</v>
      </c>
      <c r="C113" s="24">
        <v>423.8</v>
      </c>
    </row>
    <row r="114" spans="1:3">
      <c r="A114" s="24">
        <v>1.59</v>
      </c>
      <c r="B114" s="24">
        <v>93.59</v>
      </c>
      <c r="C114" s="24">
        <v>421.29</v>
      </c>
    </row>
    <row r="115" spans="1:3">
      <c r="A115" s="24">
        <v>1.6</v>
      </c>
      <c r="B115" s="24">
        <v>93.79</v>
      </c>
      <c r="C115" s="24">
        <v>418.8</v>
      </c>
    </row>
    <row r="116" spans="1:3">
      <c r="A116" s="24">
        <v>1.61</v>
      </c>
      <c r="B116" s="24">
        <v>94</v>
      </c>
      <c r="C116" s="24">
        <v>416.35</v>
      </c>
    </row>
    <row r="117" spans="1:3">
      <c r="A117" s="24">
        <v>1.62</v>
      </c>
      <c r="B117" s="24">
        <v>94.2</v>
      </c>
      <c r="C117" s="24">
        <v>413.93</v>
      </c>
    </row>
    <row r="118" spans="1:3">
      <c r="A118" s="24">
        <v>1.63</v>
      </c>
      <c r="B118" s="24">
        <v>94.4</v>
      </c>
      <c r="C118" s="24">
        <v>411.53</v>
      </c>
    </row>
    <row r="119" spans="1:3">
      <c r="A119" s="24">
        <v>1.64</v>
      </c>
      <c r="B119" s="24">
        <v>94.59</v>
      </c>
      <c r="C119" s="24">
        <v>409.16</v>
      </c>
    </row>
    <row r="120" spans="1:3">
      <c r="A120" s="24">
        <v>1.65</v>
      </c>
      <c r="B120" s="24">
        <v>94.79</v>
      </c>
      <c r="C120" s="24">
        <v>406.83</v>
      </c>
    </row>
    <row r="121" spans="1:3">
      <c r="A121" s="24">
        <v>1.66</v>
      </c>
      <c r="B121" s="24">
        <v>94.99</v>
      </c>
      <c r="C121" s="24">
        <v>404.51</v>
      </c>
    </row>
    <row r="122" spans="1:3">
      <c r="A122" s="24">
        <v>1.67</v>
      </c>
      <c r="B122" s="24">
        <v>95.18</v>
      </c>
      <c r="C122" s="24">
        <v>402.23</v>
      </c>
    </row>
    <row r="123" spans="1:3">
      <c r="A123" s="24">
        <v>1.68</v>
      </c>
      <c r="B123" s="24">
        <v>95.38</v>
      </c>
      <c r="C123" s="24">
        <v>399.97</v>
      </c>
    </row>
    <row r="124" spans="1:3">
      <c r="A124" s="24">
        <v>1.69</v>
      </c>
      <c r="B124" s="24">
        <v>95.37</v>
      </c>
      <c r="C124" s="24">
        <v>397.74</v>
      </c>
    </row>
    <row r="125" spans="1:3">
      <c r="A125" s="24">
        <v>1.7</v>
      </c>
      <c r="B125" s="24">
        <v>95.77</v>
      </c>
      <c r="C125" s="24">
        <v>395.54</v>
      </c>
    </row>
    <row r="126" spans="1:3">
      <c r="A126" s="24">
        <v>1.71</v>
      </c>
      <c r="B126" s="24">
        <v>95.96</v>
      </c>
      <c r="C126" s="24">
        <v>393.35</v>
      </c>
    </row>
    <row r="127" spans="1:3">
      <c r="A127" s="24">
        <v>1.72</v>
      </c>
      <c r="B127" s="24">
        <v>96.15</v>
      </c>
      <c r="C127" s="24">
        <v>391.2</v>
      </c>
    </row>
    <row r="128" spans="1:3">
      <c r="A128" s="24">
        <v>1.73</v>
      </c>
      <c r="B128" s="24">
        <v>96.34</v>
      </c>
      <c r="C128" s="24">
        <v>389.07</v>
      </c>
    </row>
    <row r="129" spans="1:3">
      <c r="A129" s="24">
        <v>1.74</v>
      </c>
      <c r="B129" s="24">
        <v>96.53</v>
      </c>
      <c r="C129" s="24">
        <v>386.96</v>
      </c>
    </row>
    <row r="130" spans="1:3">
      <c r="A130" s="24">
        <v>1.75</v>
      </c>
      <c r="B130" s="24">
        <v>96.71</v>
      </c>
      <c r="C130" s="24">
        <v>384.87</v>
      </c>
    </row>
    <row r="131" spans="1:3">
      <c r="A131" s="24">
        <v>1.76</v>
      </c>
      <c r="B131" s="24">
        <v>96.9</v>
      </c>
      <c r="C131" s="24">
        <v>382.81</v>
      </c>
    </row>
    <row r="132" spans="1:3">
      <c r="A132" s="24">
        <v>1.77</v>
      </c>
      <c r="B132" s="24">
        <v>97.09</v>
      </c>
      <c r="C132" s="24">
        <v>380.77</v>
      </c>
    </row>
    <row r="133" spans="1:3">
      <c r="A133" s="24">
        <v>1.78</v>
      </c>
      <c r="B133" s="24">
        <v>97.27</v>
      </c>
      <c r="C133" s="24">
        <v>378.76</v>
      </c>
    </row>
    <row r="134" spans="1:3">
      <c r="A134" s="24">
        <v>1.79</v>
      </c>
      <c r="B134" s="24">
        <v>97.46</v>
      </c>
      <c r="C134" s="24">
        <v>376.76</v>
      </c>
    </row>
    <row r="135" spans="1:3">
      <c r="A135" s="24">
        <v>1.8</v>
      </c>
      <c r="B135" s="24">
        <v>97.64</v>
      </c>
      <c r="C135" s="24">
        <v>374.79</v>
      </c>
    </row>
    <row r="136" spans="1:3">
      <c r="A136" s="24">
        <v>1.81</v>
      </c>
      <c r="B136" s="24">
        <v>97.82</v>
      </c>
      <c r="C136" s="24">
        <v>372.84</v>
      </c>
    </row>
    <row r="137" spans="1:3">
      <c r="A137" s="24">
        <v>1.82</v>
      </c>
      <c r="B137" s="24">
        <v>98</v>
      </c>
      <c r="C137" s="24">
        <v>370.9</v>
      </c>
    </row>
    <row r="138" spans="1:3">
      <c r="A138" s="24">
        <v>1.83</v>
      </c>
      <c r="B138" s="24">
        <v>98.18</v>
      </c>
      <c r="C138" s="24">
        <v>368.99</v>
      </c>
    </row>
    <row r="139" spans="1:3">
      <c r="A139" s="24">
        <v>1.84</v>
      </c>
      <c r="B139" s="24">
        <v>98.36</v>
      </c>
      <c r="C139" s="24">
        <v>367.1</v>
      </c>
    </row>
    <row r="140" spans="1:3">
      <c r="A140" s="24">
        <v>1.85</v>
      </c>
      <c r="B140" s="24">
        <v>98.54</v>
      </c>
      <c r="C140" s="24">
        <v>365.23</v>
      </c>
    </row>
    <row r="141" spans="1:3">
      <c r="A141" s="24">
        <v>1.86</v>
      </c>
      <c r="B141" s="24">
        <v>98.72</v>
      </c>
      <c r="C141" s="24">
        <v>363.38</v>
      </c>
    </row>
    <row r="142" spans="1:3">
      <c r="A142" s="24">
        <v>1.87</v>
      </c>
      <c r="B142" s="24">
        <v>98.9</v>
      </c>
      <c r="C142" s="24">
        <v>361.55</v>
      </c>
    </row>
    <row r="143" spans="1:3">
      <c r="A143" s="24">
        <v>1.88</v>
      </c>
      <c r="B143" s="24">
        <v>99.07</v>
      </c>
      <c r="C143" s="24">
        <v>359.74</v>
      </c>
    </row>
    <row r="144" spans="1:3">
      <c r="A144" s="24">
        <v>1.89</v>
      </c>
      <c r="B144" s="24">
        <v>99.25</v>
      </c>
      <c r="C144" s="24">
        <v>357.94</v>
      </c>
    </row>
    <row r="145" spans="1:3">
      <c r="A145" s="24">
        <v>1.9</v>
      </c>
      <c r="B145" s="24">
        <v>99.42</v>
      </c>
      <c r="C145" s="24">
        <v>356.17</v>
      </c>
    </row>
    <row r="146" spans="1:3">
      <c r="A146" s="24">
        <v>1.91</v>
      </c>
      <c r="B146" s="24">
        <v>99.6</v>
      </c>
      <c r="C146" s="24">
        <v>354.41</v>
      </c>
    </row>
    <row r="147" spans="1:3">
      <c r="A147" s="24">
        <v>1.92</v>
      </c>
      <c r="B147" s="24">
        <v>99.77</v>
      </c>
      <c r="C147" s="24">
        <v>352.67</v>
      </c>
    </row>
    <row r="148" spans="1:3">
      <c r="A148" s="24">
        <v>1.93</v>
      </c>
      <c r="B148" s="24">
        <v>99.94</v>
      </c>
      <c r="C148" s="24">
        <v>350.95</v>
      </c>
    </row>
    <row r="149" spans="1:3">
      <c r="A149" s="24">
        <v>1.94</v>
      </c>
      <c r="B149" s="24">
        <v>100.12</v>
      </c>
      <c r="C149" s="24">
        <v>349.29</v>
      </c>
    </row>
    <row r="150" spans="1:3">
      <c r="A150" s="24">
        <v>1.95</v>
      </c>
      <c r="B150" s="24">
        <v>100.29</v>
      </c>
      <c r="C150" s="24">
        <v>347.55</v>
      </c>
    </row>
    <row r="151" spans="1:3">
      <c r="A151" s="24">
        <v>1.96</v>
      </c>
      <c r="B151" s="24">
        <v>100.46</v>
      </c>
      <c r="C151" s="24">
        <v>345.88</v>
      </c>
    </row>
    <row r="152" spans="1:3">
      <c r="A152" s="24">
        <v>1.97</v>
      </c>
      <c r="B152" s="24">
        <v>100.63</v>
      </c>
      <c r="C152" s="24">
        <v>344.23</v>
      </c>
    </row>
    <row r="153" spans="1:3">
      <c r="A153" s="24">
        <v>1.98</v>
      </c>
      <c r="B153" s="24">
        <v>100.79</v>
      </c>
      <c r="C153" s="24">
        <v>342.59</v>
      </c>
    </row>
    <row r="154" spans="1:3">
      <c r="A154" s="24">
        <v>1.99</v>
      </c>
      <c r="B154" s="24">
        <v>100.96</v>
      </c>
      <c r="C154" s="24">
        <v>340.97</v>
      </c>
    </row>
    <row r="155" spans="1:3">
      <c r="A155" s="24">
        <v>2</v>
      </c>
      <c r="B155" s="24">
        <v>101.13</v>
      </c>
      <c r="C155" s="24">
        <v>339.36</v>
      </c>
    </row>
    <row r="156" spans="1:3">
      <c r="A156" s="24">
        <v>2.0099999999999998</v>
      </c>
      <c r="B156" s="24">
        <v>101.3</v>
      </c>
      <c r="C156" s="24">
        <v>337.77</v>
      </c>
    </row>
    <row r="157" spans="1:3">
      <c r="A157" s="24">
        <v>2.02</v>
      </c>
      <c r="B157" s="24">
        <v>101.46</v>
      </c>
      <c r="C157" s="24">
        <v>336.19</v>
      </c>
    </row>
    <row r="158" spans="1:3">
      <c r="A158" s="24">
        <v>2.0299999999999998</v>
      </c>
      <c r="B158" s="24">
        <v>101.63</v>
      </c>
      <c r="C158" s="24">
        <v>334.63</v>
      </c>
    </row>
    <row r="159" spans="1:3">
      <c r="A159" s="24">
        <v>2.04</v>
      </c>
      <c r="B159" s="24">
        <v>101.79</v>
      </c>
      <c r="C159" s="24">
        <v>333.09</v>
      </c>
    </row>
    <row r="160" spans="1:3">
      <c r="A160" s="24">
        <v>2.0499999999999998</v>
      </c>
      <c r="B160" s="24">
        <v>101.96</v>
      </c>
      <c r="C160" s="24">
        <v>331.56</v>
      </c>
    </row>
    <row r="161" spans="1:3">
      <c r="A161" s="24">
        <v>2.06</v>
      </c>
      <c r="B161" s="24">
        <v>102.12</v>
      </c>
      <c r="C161" s="24">
        <v>330.04</v>
      </c>
    </row>
    <row r="162" spans="1:3">
      <c r="A162" s="24">
        <v>2.0699999999999998</v>
      </c>
      <c r="B162" s="24">
        <v>102.28</v>
      </c>
      <c r="C162" s="24">
        <v>328.54</v>
      </c>
    </row>
    <row r="163" spans="1:3">
      <c r="A163" s="24">
        <v>2.08</v>
      </c>
      <c r="B163" s="24">
        <v>102.44</v>
      </c>
      <c r="C163" s="24">
        <v>327.05</v>
      </c>
    </row>
    <row r="164" spans="1:3">
      <c r="A164" s="24">
        <v>2.09</v>
      </c>
      <c r="B164" s="24">
        <v>102.6</v>
      </c>
      <c r="C164" s="24">
        <v>325.58</v>
      </c>
    </row>
    <row r="165" spans="1:3">
      <c r="A165" s="24">
        <v>2.1</v>
      </c>
      <c r="B165" s="24">
        <v>102.76</v>
      </c>
      <c r="C165" s="24">
        <v>324.12</v>
      </c>
    </row>
    <row r="166" spans="1:3">
      <c r="A166" s="24">
        <v>2.11</v>
      </c>
      <c r="B166" s="24">
        <v>102.92</v>
      </c>
      <c r="C166" s="24">
        <v>322.67</v>
      </c>
    </row>
    <row r="167" spans="1:3">
      <c r="A167" s="24">
        <v>2.12</v>
      </c>
      <c r="B167" s="24">
        <v>103.08</v>
      </c>
      <c r="C167" s="24">
        <v>321.23</v>
      </c>
    </row>
    <row r="168" spans="1:3">
      <c r="A168" s="24">
        <v>2.13</v>
      </c>
      <c r="B168" s="24">
        <v>103.24</v>
      </c>
      <c r="C168" s="24">
        <v>319.81</v>
      </c>
    </row>
    <row r="169" spans="1:3">
      <c r="A169" s="24">
        <v>2.14</v>
      </c>
      <c r="B169" s="24">
        <v>103.4</v>
      </c>
      <c r="C169" s="24">
        <v>318.39999999999998</v>
      </c>
    </row>
    <row r="170" spans="1:3">
      <c r="A170" s="24">
        <v>2.15</v>
      </c>
      <c r="B170" s="24">
        <v>103.56</v>
      </c>
      <c r="C170" s="24">
        <v>317.01</v>
      </c>
    </row>
    <row r="171" spans="1:3">
      <c r="A171" s="24">
        <v>2.16</v>
      </c>
      <c r="B171" s="24">
        <v>103.71</v>
      </c>
      <c r="C171" s="24">
        <v>315.63</v>
      </c>
    </row>
    <row r="172" spans="1:3">
      <c r="A172" s="24">
        <v>2.17</v>
      </c>
      <c r="B172" s="24">
        <v>103.87</v>
      </c>
      <c r="C172" s="24">
        <v>314.26</v>
      </c>
    </row>
    <row r="173" spans="1:3">
      <c r="A173" s="24">
        <v>2.1800000000000002</v>
      </c>
      <c r="B173" s="24">
        <v>104.02</v>
      </c>
      <c r="C173" s="24">
        <v>312.89999999999998</v>
      </c>
    </row>
    <row r="174" spans="1:3">
      <c r="A174" s="24">
        <v>2.19</v>
      </c>
      <c r="B174" s="24">
        <v>104.18</v>
      </c>
      <c r="C174" s="24">
        <v>311.55</v>
      </c>
    </row>
    <row r="175" spans="1:3">
      <c r="A175" s="24">
        <v>2.2000000000000002</v>
      </c>
      <c r="B175" s="24">
        <v>104.33</v>
      </c>
      <c r="C175" s="24">
        <v>310.22000000000003</v>
      </c>
    </row>
    <row r="176" spans="1:3">
      <c r="A176" s="24">
        <v>2.21</v>
      </c>
      <c r="B176" s="24">
        <v>104.48</v>
      </c>
      <c r="C176" s="24">
        <v>308.89999999999998</v>
      </c>
    </row>
    <row r="177" spans="1:3">
      <c r="A177" s="24">
        <v>2.2200000000000002</v>
      </c>
      <c r="B177" s="24">
        <v>104.64</v>
      </c>
      <c r="C177" s="24">
        <v>307.58999999999997</v>
      </c>
    </row>
    <row r="178" spans="1:3">
      <c r="A178" s="24">
        <v>2.23</v>
      </c>
      <c r="B178" s="24">
        <v>104.79</v>
      </c>
      <c r="C178" s="24">
        <v>306.29000000000002</v>
      </c>
    </row>
    <row r="179" spans="1:3">
      <c r="A179" s="24">
        <v>2.2400000000000002</v>
      </c>
      <c r="B179" s="24">
        <v>107.94</v>
      </c>
      <c r="C179" s="24">
        <v>305</v>
      </c>
    </row>
    <row r="180" spans="1:3">
      <c r="A180" s="24">
        <v>2.25</v>
      </c>
      <c r="B180" s="24">
        <v>105.09</v>
      </c>
      <c r="C180" s="24">
        <v>303.72000000000003</v>
      </c>
    </row>
    <row r="181" spans="1:3">
      <c r="A181" s="24">
        <v>2.2599999999999998</v>
      </c>
      <c r="B181" s="24">
        <v>105.24</v>
      </c>
      <c r="C181" s="24">
        <v>302.45999999999998</v>
      </c>
    </row>
    <row r="182" spans="1:3">
      <c r="A182" s="24">
        <v>2.27</v>
      </c>
      <c r="B182" s="24">
        <v>105.39</v>
      </c>
      <c r="C182" s="24">
        <v>301.2</v>
      </c>
    </row>
    <row r="183" spans="1:3">
      <c r="A183" s="24">
        <v>2.2799999999999998</v>
      </c>
      <c r="B183" s="24">
        <v>105.54</v>
      </c>
      <c r="C183" s="24">
        <v>299.95999999999998</v>
      </c>
    </row>
    <row r="184" spans="1:3">
      <c r="A184" s="24">
        <v>2.29</v>
      </c>
      <c r="B184" s="24">
        <v>105.69</v>
      </c>
      <c r="C184" s="24">
        <v>298.72000000000003</v>
      </c>
    </row>
    <row r="185" spans="1:3">
      <c r="A185" s="24">
        <v>2.2999999999999998</v>
      </c>
      <c r="B185" s="24">
        <v>105.84</v>
      </c>
      <c r="C185" s="24">
        <v>297.5</v>
      </c>
    </row>
    <row r="186" spans="1:3">
      <c r="A186" s="24">
        <v>2.31</v>
      </c>
      <c r="B186" s="24">
        <v>105.99</v>
      </c>
      <c r="C186" s="24">
        <v>296.29000000000002</v>
      </c>
    </row>
    <row r="187" spans="1:3">
      <c r="A187" s="24">
        <v>2.3199999999999998</v>
      </c>
      <c r="B187" s="24">
        <v>106.13</v>
      </c>
      <c r="C187" s="24">
        <v>295.08</v>
      </c>
    </row>
    <row r="188" spans="1:3">
      <c r="A188" s="24">
        <v>2.33</v>
      </c>
      <c r="B188" s="24">
        <v>106.28</v>
      </c>
      <c r="C188" s="24">
        <v>293.89</v>
      </c>
    </row>
    <row r="189" spans="1:3">
      <c r="A189" s="24">
        <v>2.34</v>
      </c>
      <c r="B189" s="24">
        <v>106.43</v>
      </c>
      <c r="C189" s="24">
        <v>292.70999999999998</v>
      </c>
    </row>
    <row r="190" spans="1:3">
      <c r="A190" s="24">
        <v>2.35</v>
      </c>
      <c r="B190" s="24">
        <v>106.57</v>
      </c>
      <c r="C190" s="24">
        <v>291.52999999999997</v>
      </c>
    </row>
    <row r="191" spans="1:3">
      <c r="A191" s="24">
        <v>2.36</v>
      </c>
      <c r="B191" s="24">
        <v>106.72</v>
      </c>
      <c r="C191" s="24">
        <v>290.37</v>
      </c>
    </row>
    <row r="192" spans="1:3">
      <c r="A192" s="24">
        <v>2.37</v>
      </c>
      <c r="B192" s="24">
        <v>106.86</v>
      </c>
      <c r="C192" s="24">
        <v>289.22000000000003</v>
      </c>
    </row>
    <row r="193" spans="1:3">
      <c r="A193" s="24">
        <v>2.38</v>
      </c>
      <c r="B193" s="24">
        <v>107</v>
      </c>
      <c r="C193" s="24">
        <v>288.07</v>
      </c>
    </row>
    <row r="194" spans="1:3">
      <c r="A194" s="24">
        <v>2.39</v>
      </c>
      <c r="B194" s="24">
        <v>107.15</v>
      </c>
      <c r="C194" s="24">
        <v>286.94</v>
      </c>
    </row>
    <row r="195" spans="1:3">
      <c r="A195" s="24">
        <v>2.4</v>
      </c>
      <c r="B195" s="24">
        <v>107.29</v>
      </c>
      <c r="C195" s="24">
        <v>285.81</v>
      </c>
    </row>
    <row r="196" spans="1:3">
      <c r="A196" s="24">
        <v>2.41</v>
      </c>
      <c r="B196" s="24">
        <v>107.43</v>
      </c>
      <c r="C196" s="24">
        <v>284.69</v>
      </c>
    </row>
    <row r="197" spans="1:3">
      <c r="A197" s="24">
        <v>2.42</v>
      </c>
      <c r="B197" s="24">
        <v>107.57</v>
      </c>
      <c r="C197" s="24">
        <v>283.58999999999997</v>
      </c>
    </row>
    <row r="198" spans="1:3">
      <c r="A198" s="24">
        <v>2.4300000000000002</v>
      </c>
      <c r="B198" s="24">
        <v>107.72</v>
      </c>
      <c r="C198" s="24">
        <v>282.49</v>
      </c>
    </row>
    <row r="199" spans="1:3">
      <c r="A199" s="24">
        <v>2.44</v>
      </c>
      <c r="B199" s="24">
        <v>107.86</v>
      </c>
      <c r="C199" s="24">
        <v>281.39999999999998</v>
      </c>
    </row>
    <row r="200" spans="1:3">
      <c r="A200" s="24">
        <v>2.4500000000000002</v>
      </c>
      <c r="B200" s="24">
        <v>108</v>
      </c>
      <c r="C200" s="24">
        <v>280.32</v>
      </c>
    </row>
    <row r="201" spans="1:3">
      <c r="A201" s="24">
        <v>2.46</v>
      </c>
      <c r="B201" s="24">
        <v>108.14</v>
      </c>
      <c r="C201" s="24">
        <v>279.24</v>
      </c>
    </row>
    <row r="202" spans="1:3">
      <c r="A202" s="24">
        <v>2.4700000000000002</v>
      </c>
      <c r="B202" s="24">
        <v>108.28</v>
      </c>
      <c r="C202" s="24">
        <v>278.18</v>
      </c>
    </row>
    <row r="203" spans="1:3">
      <c r="A203" s="24">
        <v>2.48</v>
      </c>
      <c r="B203" s="24">
        <v>108.42</v>
      </c>
      <c r="C203" s="24">
        <v>277.12</v>
      </c>
    </row>
    <row r="204" spans="1:3">
      <c r="A204" s="24">
        <v>2.4900000000000002</v>
      </c>
      <c r="B204" s="24">
        <v>108.55</v>
      </c>
      <c r="C204" s="24">
        <v>276.07</v>
      </c>
    </row>
    <row r="205" spans="1:3">
      <c r="A205" s="24">
        <v>2.5</v>
      </c>
      <c r="B205" s="24">
        <v>108.69</v>
      </c>
      <c r="C205" s="24">
        <v>275.02999999999997</v>
      </c>
    </row>
    <row r="206" spans="1:3">
      <c r="A206" s="24">
        <v>2.5099999999999998</v>
      </c>
      <c r="B206" s="24">
        <v>108.83</v>
      </c>
      <c r="C206" s="24">
        <v>274</v>
      </c>
    </row>
    <row r="207" spans="1:3">
      <c r="A207" s="24">
        <v>2.52</v>
      </c>
      <c r="B207" s="24">
        <v>108.97</v>
      </c>
      <c r="C207" s="24">
        <v>272.98</v>
      </c>
    </row>
    <row r="208" spans="1:3">
      <c r="A208" s="24">
        <v>2.5299999999999998</v>
      </c>
      <c r="B208" s="24">
        <v>109.1</v>
      </c>
      <c r="C208" s="24">
        <v>271.95999999999998</v>
      </c>
    </row>
    <row r="209" spans="1:3">
      <c r="A209" s="24">
        <v>2.54</v>
      </c>
      <c r="B209" s="24">
        <v>109.24</v>
      </c>
      <c r="C209" s="24">
        <v>270.95999999999998</v>
      </c>
    </row>
    <row r="210" spans="1:3">
      <c r="A210" s="24">
        <v>2.5499999999999998</v>
      </c>
      <c r="B210" s="24">
        <v>109.37</v>
      </c>
      <c r="C210" s="24">
        <v>269.95</v>
      </c>
    </row>
    <row r="211" spans="1:3">
      <c r="A211" s="24">
        <v>2.56</v>
      </c>
      <c r="B211" s="24">
        <v>109.51</v>
      </c>
      <c r="C211" s="24">
        <v>268.95999999999998</v>
      </c>
    </row>
    <row r="212" spans="1:3">
      <c r="A212" s="24">
        <v>2.57</v>
      </c>
      <c r="B212" s="24">
        <v>109.64</v>
      </c>
      <c r="C212" s="24">
        <v>267.98</v>
      </c>
    </row>
    <row r="213" spans="1:3">
      <c r="A213" s="24">
        <v>2.58</v>
      </c>
      <c r="B213" s="24">
        <v>109.78</v>
      </c>
      <c r="C213" s="24">
        <v>267</v>
      </c>
    </row>
    <row r="214" spans="1:3">
      <c r="A214" s="24">
        <v>2.59</v>
      </c>
      <c r="B214" s="24">
        <v>109.91</v>
      </c>
      <c r="C214" s="24">
        <v>266.02999999999997</v>
      </c>
    </row>
    <row r="215" spans="1:3">
      <c r="A215" s="24">
        <v>2.6</v>
      </c>
      <c r="B215" s="24">
        <v>110.04</v>
      </c>
      <c r="C215" s="24">
        <v>265.06</v>
      </c>
    </row>
    <row r="216" spans="1:3">
      <c r="A216" s="24">
        <v>2.61</v>
      </c>
      <c r="B216" s="24">
        <v>110.18</v>
      </c>
      <c r="C216" s="24">
        <v>264.11</v>
      </c>
    </row>
    <row r="217" spans="1:3">
      <c r="A217" s="24">
        <v>2.62</v>
      </c>
      <c r="B217" s="24">
        <v>110.31</v>
      </c>
      <c r="C217" s="24">
        <v>263.16000000000003</v>
      </c>
    </row>
    <row r="218" spans="1:3">
      <c r="A218" s="24">
        <v>2.63</v>
      </c>
      <c r="B218" s="24">
        <v>110.44</v>
      </c>
      <c r="C218" s="24">
        <v>262.22000000000003</v>
      </c>
    </row>
    <row r="219" spans="1:3">
      <c r="A219" s="24">
        <v>2.64</v>
      </c>
      <c r="B219" s="24">
        <v>110.57</v>
      </c>
      <c r="C219" s="24">
        <v>261.27999999999997</v>
      </c>
    </row>
    <row r="220" spans="1:3">
      <c r="A220" s="24">
        <v>2.65</v>
      </c>
      <c r="B220" s="24">
        <v>110.7</v>
      </c>
      <c r="C220" s="24">
        <v>260.35000000000002</v>
      </c>
    </row>
    <row r="221" spans="1:3">
      <c r="A221" s="24">
        <v>2.68</v>
      </c>
      <c r="B221" s="24">
        <v>110.84</v>
      </c>
      <c r="C221" s="24">
        <v>259.43</v>
      </c>
    </row>
    <row r="222" spans="1:3">
      <c r="A222" s="24">
        <v>2.67</v>
      </c>
      <c r="B222" s="24">
        <v>110.97</v>
      </c>
      <c r="C222" s="24">
        <v>258.52</v>
      </c>
    </row>
    <row r="223" spans="1:3">
      <c r="A223" s="24">
        <v>2.68</v>
      </c>
      <c r="B223" s="24">
        <v>111.1</v>
      </c>
      <c r="C223" s="24">
        <v>257.61</v>
      </c>
    </row>
    <row r="224" spans="1:3">
      <c r="A224" s="24">
        <v>2.69</v>
      </c>
      <c r="B224" s="24">
        <v>111.22</v>
      </c>
      <c r="C224" s="24">
        <v>256.70999999999998</v>
      </c>
    </row>
    <row r="225" spans="1:3">
      <c r="A225" s="24">
        <v>2.7</v>
      </c>
      <c r="B225" s="24">
        <v>111.35</v>
      </c>
      <c r="C225" s="24">
        <v>255.81</v>
      </c>
    </row>
    <row r="226" spans="1:3">
      <c r="A226" s="24">
        <v>2.71</v>
      </c>
      <c r="B226" s="24">
        <v>111.48</v>
      </c>
      <c r="C226" s="24">
        <v>254.92</v>
      </c>
    </row>
    <row r="227" spans="1:3">
      <c r="A227" s="24">
        <v>2.72</v>
      </c>
      <c r="B227" s="24">
        <v>111.61</v>
      </c>
      <c r="C227" s="24">
        <v>254.04</v>
      </c>
    </row>
    <row r="228" spans="1:3">
      <c r="A228" s="24">
        <v>2.73</v>
      </c>
      <c r="B228" s="24">
        <v>111.74</v>
      </c>
      <c r="C228" s="24">
        <v>253.17</v>
      </c>
    </row>
    <row r="229" spans="1:3">
      <c r="A229" s="24">
        <v>2.74</v>
      </c>
      <c r="B229" s="24">
        <v>111.87</v>
      </c>
      <c r="C229" s="24">
        <v>252.3</v>
      </c>
    </row>
    <row r="230" spans="1:3">
      <c r="A230" s="24">
        <v>2.75</v>
      </c>
      <c r="B230" s="24">
        <v>111.97</v>
      </c>
      <c r="C230" s="24">
        <v>251.43</v>
      </c>
    </row>
    <row r="231" spans="1:3">
      <c r="A231" s="24">
        <v>2.76</v>
      </c>
      <c r="B231" s="24">
        <v>112.12</v>
      </c>
      <c r="C231" s="24">
        <v>250.58</v>
      </c>
    </row>
    <row r="232" spans="1:3">
      <c r="A232" s="24">
        <v>2.77</v>
      </c>
      <c r="B232" s="24">
        <v>112.25</v>
      </c>
      <c r="C232" s="24">
        <v>249.72</v>
      </c>
    </row>
    <row r="233" spans="1:3">
      <c r="A233" s="24">
        <v>2.78</v>
      </c>
      <c r="B233" s="24">
        <v>112.37</v>
      </c>
      <c r="C233" s="24">
        <v>248.88</v>
      </c>
    </row>
    <row r="234" spans="1:3">
      <c r="A234" s="24">
        <v>2.79</v>
      </c>
      <c r="B234" s="24">
        <v>112.5</v>
      </c>
      <c r="C234" s="24">
        <v>248.04</v>
      </c>
    </row>
    <row r="235" spans="1:3">
      <c r="A235" s="24">
        <v>2.8</v>
      </c>
      <c r="B235" s="24">
        <v>112.62</v>
      </c>
      <c r="C235" s="24">
        <v>247.21</v>
      </c>
    </row>
    <row r="236" spans="1:3">
      <c r="A236" s="24">
        <v>2.81</v>
      </c>
      <c r="B236" s="24">
        <v>112.75</v>
      </c>
      <c r="C236" s="24">
        <v>246.38</v>
      </c>
    </row>
    <row r="237" spans="1:3">
      <c r="A237" s="24">
        <v>2.82</v>
      </c>
      <c r="B237" s="24">
        <v>112.87</v>
      </c>
      <c r="C237" s="24">
        <v>245.56</v>
      </c>
    </row>
    <row r="238" spans="1:3">
      <c r="A238" s="24">
        <v>2.83</v>
      </c>
      <c r="B238" s="24">
        <v>112.99</v>
      </c>
      <c r="C238" s="24">
        <v>244.74</v>
      </c>
    </row>
    <row r="239" spans="1:3">
      <c r="A239" s="24">
        <v>2.84</v>
      </c>
      <c r="B239" s="24">
        <v>113.12</v>
      </c>
      <c r="C239" s="24">
        <v>243.93</v>
      </c>
    </row>
    <row r="240" spans="1:3">
      <c r="A240" s="24">
        <v>2.85</v>
      </c>
      <c r="B240" s="24">
        <v>113.24</v>
      </c>
      <c r="C240" s="24">
        <v>243.12</v>
      </c>
    </row>
    <row r="241" spans="1:3">
      <c r="A241" s="24">
        <v>2.86</v>
      </c>
      <c r="B241" s="24">
        <v>113.36</v>
      </c>
      <c r="C241" s="24">
        <v>242.32</v>
      </c>
    </row>
    <row r="242" spans="1:3">
      <c r="A242" s="24">
        <v>2.87</v>
      </c>
      <c r="B242" s="24">
        <v>113.49</v>
      </c>
      <c r="C242" s="24">
        <v>241.53</v>
      </c>
    </row>
    <row r="243" spans="1:3">
      <c r="A243" s="24">
        <v>2.88</v>
      </c>
      <c r="B243" s="24">
        <v>113.61</v>
      </c>
      <c r="C243" s="24">
        <v>240.74</v>
      </c>
    </row>
    <row r="244" spans="1:3">
      <c r="A244" s="24">
        <v>2.89</v>
      </c>
      <c r="B244" s="24">
        <v>113.73</v>
      </c>
      <c r="C244" s="24">
        <v>239.95</v>
      </c>
    </row>
    <row r="245" spans="1:3">
      <c r="A245" s="24">
        <v>2.9</v>
      </c>
      <c r="B245" s="24">
        <v>113.85</v>
      </c>
      <c r="C245" s="24">
        <v>239.18</v>
      </c>
    </row>
    <row r="246" spans="1:3">
      <c r="A246" s="24">
        <v>2.91</v>
      </c>
      <c r="B246" s="24">
        <v>113.97</v>
      </c>
      <c r="C246" s="24">
        <v>238.4</v>
      </c>
    </row>
    <row r="247" spans="1:3">
      <c r="A247" s="24">
        <v>2.92</v>
      </c>
      <c r="B247" s="24">
        <v>114.09</v>
      </c>
      <c r="C247" s="24">
        <v>237.63</v>
      </c>
    </row>
    <row r="248" spans="1:3">
      <c r="A248" s="24">
        <v>2.93</v>
      </c>
      <c r="B248" s="24">
        <v>114.21</v>
      </c>
      <c r="C248" s="24">
        <v>236.87</v>
      </c>
    </row>
    <row r="249" spans="1:3">
      <c r="A249" s="24">
        <v>2.94</v>
      </c>
      <c r="B249" s="24">
        <v>114.33</v>
      </c>
      <c r="C249" s="24">
        <v>236.11</v>
      </c>
    </row>
    <row r="250" spans="1:3">
      <c r="A250" s="24">
        <v>2.95</v>
      </c>
      <c r="B250" s="24">
        <v>114.45</v>
      </c>
      <c r="C250" s="24">
        <v>235.36</v>
      </c>
    </row>
    <row r="251" spans="1:3">
      <c r="A251" s="24">
        <v>2.96</v>
      </c>
      <c r="B251" s="24">
        <v>114.57</v>
      </c>
      <c r="C251" s="24">
        <v>234.61</v>
      </c>
    </row>
    <row r="252" spans="1:3">
      <c r="A252" s="24">
        <v>2.97</v>
      </c>
      <c r="B252" s="24">
        <v>114.69</v>
      </c>
      <c r="C252" s="24">
        <v>233.87</v>
      </c>
    </row>
    <row r="253" spans="1:3">
      <c r="A253" s="24">
        <v>2.98</v>
      </c>
      <c r="B253" s="24">
        <v>114.81</v>
      </c>
      <c r="C253" s="24">
        <v>233.13</v>
      </c>
    </row>
    <row r="254" spans="1:3">
      <c r="A254" s="24">
        <v>2.99</v>
      </c>
      <c r="B254" s="24">
        <v>114.93</v>
      </c>
      <c r="C254" s="24">
        <v>232.4</v>
      </c>
    </row>
    <row r="255" spans="1:3">
      <c r="A255" s="24">
        <v>3</v>
      </c>
      <c r="B255" s="24">
        <v>115.04</v>
      </c>
      <c r="C255" s="24">
        <v>231.67</v>
      </c>
    </row>
    <row r="256" spans="1:3">
      <c r="A256" s="24">
        <v>3.01</v>
      </c>
      <c r="B256" s="24">
        <v>115.16</v>
      </c>
      <c r="C256" s="24">
        <v>230.94</v>
      </c>
    </row>
    <row r="257" spans="1:3">
      <c r="A257" s="24">
        <v>3.02</v>
      </c>
      <c r="B257" s="24">
        <v>115.28</v>
      </c>
      <c r="C257" s="24">
        <v>230.22</v>
      </c>
    </row>
    <row r="258" spans="1:3">
      <c r="A258" s="24">
        <v>3.03</v>
      </c>
      <c r="B258" s="24">
        <v>115.4</v>
      </c>
      <c r="C258" s="24">
        <v>229.51</v>
      </c>
    </row>
    <row r="259" spans="1:3">
      <c r="A259" s="24">
        <v>3.04</v>
      </c>
      <c r="B259" s="24">
        <v>115.51</v>
      </c>
      <c r="C259" s="24">
        <v>228.8</v>
      </c>
    </row>
    <row r="260" spans="1:3">
      <c r="A260" s="24">
        <v>3.05</v>
      </c>
      <c r="B260" s="24">
        <v>115.63</v>
      </c>
      <c r="C260" s="24">
        <v>228.09</v>
      </c>
    </row>
    <row r="261" spans="1:3">
      <c r="A261" s="24">
        <v>3.06</v>
      </c>
      <c r="B261" s="24">
        <v>115.74</v>
      </c>
      <c r="C261" s="24">
        <v>227.39</v>
      </c>
    </row>
    <row r="262" spans="1:3">
      <c r="A262" s="24">
        <v>3.07</v>
      </c>
      <c r="B262" s="24">
        <v>115.86</v>
      </c>
      <c r="C262" s="24">
        <v>226.69</v>
      </c>
    </row>
    <row r="263" spans="1:3">
      <c r="A263" s="24">
        <v>3.08</v>
      </c>
      <c r="B263" s="24">
        <v>115.98</v>
      </c>
      <c r="C263" s="24">
        <v>226</v>
      </c>
    </row>
    <row r="264" spans="1:3">
      <c r="A264" s="24">
        <v>3.09</v>
      </c>
      <c r="B264" s="24">
        <v>116.09</v>
      </c>
      <c r="C264" s="24">
        <v>225.31</v>
      </c>
    </row>
    <row r="265" spans="1:3">
      <c r="A265" s="24">
        <v>3.1</v>
      </c>
      <c r="B265" s="24">
        <v>116.2</v>
      </c>
      <c r="C265" s="24">
        <v>224.63</v>
      </c>
    </row>
    <row r="266" spans="1:3">
      <c r="A266" s="24">
        <v>3.11</v>
      </c>
      <c r="B266" s="24">
        <v>116.32</v>
      </c>
      <c r="C266" s="24">
        <v>223.95</v>
      </c>
    </row>
    <row r="267" spans="1:3">
      <c r="A267" s="24">
        <v>3.12</v>
      </c>
      <c r="B267" s="24">
        <v>116.43</v>
      </c>
      <c r="C267" s="24">
        <v>223.27</v>
      </c>
    </row>
    <row r="268" spans="1:3">
      <c r="A268" s="24">
        <v>3.13</v>
      </c>
      <c r="B268" s="24">
        <v>116.55</v>
      </c>
      <c r="C268" s="24">
        <v>222.6</v>
      </c>
    </row>
    <row r="269" spans="1:3">
      <c r="A269" s="24">
        <v>3.14</v>
      </c>
      <c r="B269" s="24">
        <v>116.66</v>
      </c>
      <c r="C269" s="24">
        <v>221.94</v>
      </c>
    </row>
    <row r="270" spans="1:3">
      <c r="A270" s="24">
        <v>3.15</v>
      </c>
      <c r="B270" s="24">
        <v>116.77</v>
      </c>
      <c r="C270" s="24">
        <v>221.27</v>
      </c>
    </row>
    <row r="271" spans="1:3">
      <c r="A271" s="24">
        <v>3.16</v>
      </c>
      <c r="B271" s="24">
        <v>116.89</v>
      </c>
      <c r="C271" s="24">
        <v>220.61</v>
      </c>
    </row>
    <row r="272" spans="1:3">
      <c r="A272" s="24">
        <v>3.17</v>
      </c>
      <c r="B272" s="24">
        <v>117</v>
      </c>
      <c r="C272" s="24">
        <v>219.96</v>
      </c>
    </row>
    <row r="273" spans="1:3">
      <c r="A273" s="24">
        <v>3.18</v>
      </c>
      <c r="B273" s="24">
        <v>117.11</v>
      </c>
      <c r="C273" s="24">
        <v>219.31</v>
      </c>
    </row>
    <row r="274" spans="1:3">
      <c r="A274" s="24">
        <v>3.19</v>
      </c>
      <c r="B274" s="24">
        <v>117.22</v>
      </c>
      <c r="C274" s="24">
        <v>218.66</v>
      </c>
    </row>
    <row r="275" spans="1:3">
      <c r="A275" s="24">
        <v>3.2</v>
      </c>
      <c r="B275" s="24">
        <v>117.33</v>
      </c>
      <c r="C275" s="24">
        <v>218.02</v>
      </c>
    </row>
    <row r="276" spans="1:3">
      <c r="A276" s="24">
        <v>3.21</v>
      </c>
      <c r="B276" s="24">
        <v>117.44</v>
      </c>
      <c r="C276" s="24">
        <v>217.38</v>
      </c>
    </row>
    <row r="277" spans="1:3">
      <c r="A277" s="24">
        <v>3.22</v>
      </c>
      <c r="B277" s="24">
        <v>117.55</v>
      </c>
      <c r="C277" s="24">
        <v>216.74</v>
      </c>
    </row>
    <row r="278" spans="1:3">
      <c r="A278" s="24">
        <v>3.23</v>
      </c>
      <c r="B278" s="24">
        <v>117.67</v>
      </c>
      <c r="C278" s="24">
        <v>216.11</v>
      </c>
    </row>
    <row r="279" spans="1:3">
      <c r="A279" s="24">
        <v>3.24</v>
      </c>
      <c r="B279" s="24">
        <v>117.78</v>
      </c>
      <c r="C279" s="24">
        <v>215.49</v>
      </c>
    </row>
    <row r="280" spans="1:3">
      <c r="A280" s="24">
        <v>3.25</v>
      </c>
      <c r="B280" s="24">
        <v>117.89</v>
      </c>
      <c r="C280" s="24">
        <v>214.86</v>
      </c>
    </row>
    <row r="281" spans="1:3">
      <c r="A281" s="24">
        <v>3.26</v>
      </c>
      <c r="B281" s="24">
        <v>118</v>
      </c>
      <c r="C281" s="24">
        <v>214.24</v>
      </c>
    </row>
    <row r="282" spans="1:3">
      <c r="A282" s="24">
        <v>3.27</v>
      </c>
      <c r="B282" s="24">
        <v>118.1</v>
      </c>
      <c r="C282" s="24">
        <v>213.63</v>
      </c>
    </row>
    <row r="283" spans="1:3">
      <c r="A283" s="24">
        <v>3.28</v>
      </c>
      <c r="B283" s="24">
        <v>118.21</v>
      </c>
      <c r="C283" s="24">
        <v>213.01</v>
      </c>
    </row>
    <row r="284" spans="1:3">
      <c r="A284" s="24">
        <v>3.29</v>
      </c>
      <c r="B284" s="24">
        <v>118.32</v>
      </c>
      <c r="C284" s="24">
        <v>212.4</v>
      </c>
    </row>
    <row r="285" spans="1:3">
      <c r="A285" s="24">
        <v>3.3</v>
      </c>
      <c r="B285" s="24">
        <v>118.43</v>
      </c>
      <c r="C285" s="24">
        <v>211.8</v>
      </c>
    </row>
    <row r="286" spans="1:3">
      <c r="A286" s="24">
        <v>3.31</v>
      </c>
      <c r="B286" s="24">
        <v>118.54</v>
      </c>
      <c r="C286" s="24">
        <v>211.2</v>
      </c>
    </row>
    <row r="287" spans="1:3">
      <c r="A287" s="24">
        <v>3.32</v>
      </c>
      <c r="B287" s="24">
        <v>118.65</v>
      </c>
      <c r="C287" s="24">
        <v>210.6</v>
      </c>
    </row>
    <row r="288" spans="1:3">
      <c r="A288" s="24">
        <v>3.33</v>
      </c>
      <c r="B288" s="24">
        <v>118.75</v>
      </c>
      <c r="C288" s="24">
        <v>210</v>
      </c>
    </row>
    <row r="289" spans="1:3">
      <c r="A289" s="24">
        <v>3.34</v>
      </c>
      <c r="B289" s="24">
        <v>118.86</v>
      </c>
      <c r="C289" s="24">
        <v>209.41</v>
      </c>
    </row>
    <row r="290" spans="1:3">
      <c r="A290" s="24">
        <v>3.35</v>
      </c>
      <c r="B290" s="24">
        <v>118.97</v>
      </c>
      <c r="C290" s="24">
        <v>208.82</v>
      </c>
    </row>
    <row r="291" spans="1:3">
      <c r="A291" s="24">
        <v>3.36</v>
      </c>
      <c r="B291" s="24">
        <v>119.08</v>
      </c>
      <c r="C291" s="24">
        <v>208.24</v>
      </c>
    </row>
    <row r="292" spans="1:3">
      <c r="A292" s="24">
        <v>3.37</v>
      </c>
      <c r="B292" s="24">
        <v>119.18</v>
      </c>
      <c r="C292" s="24">
        <v>207.66</v>
      </c>
    </row>
    <row r="293" spans="1:3">
      <c r="A293" s="24">
        <v>3.38</v>
      </c>
      <c r="B293" s="24">
        <v>119.29</v>
      </c>
      <c r="C293" s="24">
        <v>207.08</v>
      </c>
    </row>
    <row r="294" spans="1:3">
      <c r="A294" s="24">
        <v>3.39</v>
      </c>
      <c r="B294" s="24">
        <v>119.4</v>
      </c>
      <c r="C294" s="24">
        <v>206.51</v>
      </c>
    </row>
    <row r="295" spans="1:3">
      <c r="A295" s="24">
        <v>3.4</v>
      </c>
      <c r="B295" s="24">
        <v>119.5</v>
      </c>
      <c r="C295" s="24">
        <v>205.93</v>
      </c>
    </row>
    <row r="296" spans="1:3">
      <c r="A296" s="24">
        <v>3.41</v>
      </c>
      <c r="B296" s="24">
        <v>119.61</v>
      </c>
      <c r="C296" s="24">
        <v>205.37</v>
      </c>
    </row>
    <row r="297" spans="1:3">
      <c r="A297" s="24">
        <v>3.42</v>
      </c>
      <c r="B297" s="24">
        <v>119.71</v>
      </c>
      <c r="C297" s="24">
        <v>204.8</v>
      </c>
    </row>
    <row r="298" spans="1:3">
      <c r="A298" s="24">
        <v>3.43</v>
      </c>
      <c r="B298" s="24">
        <v>119.82</v>
      </c>
      <c r="C298" s="24">
        <v>204.24</v>
      </c>
    </row>
    <row r="299" spans="1:3">
      <c r="A299" s="24">
        <v>3.44</v>
      </c>
      <c r="B299" s="24">
        <v>119.92</v>
      </c>
      <c r="C299" s="24">
        <v>203.68</v>
      </c>
    </row>
    <row r="300" spans="1:3">
      <c r="A300" s="24">
        <v>3.45</v>
      </c>
      <c r="B300" s="24">
        <v>120.03</v>
      </c>
      <c r="C300" s="24">
        <v>203.13</v>
      </c>
    </row>
    <row r="301" spans="1:3">
      <c r="A301" s="24">
        <v>3.46</v>
      </c>
      <c r="B301" s="24">
        <v>120.13</v>
      </c>
      <c r="C301" s="24">
        <v>202.57</v>
      </c>
    </row>
    <row r="302" spans="1:3">
      <c r="A302" s="24">
        <v>3.47</v>
      </c>
      <c r="B302" s="24">
        <v>120.23</v>
      </c>
      <c r="C302" s="24">
        <v>202.03</v>
      </c>
    </row>
    <row r="303" spans="1:3">
      <c r="A303" s="24">
        <v>3.48</v>
      </c>
      <c r="B303" s="24">
        <v>120.34</v>
      </c>
      <c r="C303" s="24">
        <v>201.48</v>
      </c>
    </row>
    <row r="304" spans="1:3">
      <c r="A304" s="24">
        <v>3.49</v>
      </c>
      <c r="B304" s="24">
        <v>120.44</v>
      </c>
      <c r="C304" s="24">
        <v>200.94</v>
      </c>
    </row>
    <row r="305" spans="1:3">
      <c r="A305" s="24">
        <v>3.5</v>
      </c>
      <c r="B305" s="24">
        <v>120.54</v>
      </c>
      <c r="C305" s="24">
        <v>200.4</v>
      </c>
    </row>
    <row r="306" spans="1:3">
      <c r="A306" s="24">
        <v>3.51</v>
      </c>
      <c r="B306" s="24">
        <v>120.65</v>
      </c>
      <c r="C306" s="24">
        <v>199.96</v>
      </c>
    </row>
    <row r="307" spans="1:3">
      <c r="A307" s="24">
        <v>3.52</v>
      </c>
      <c r="B307" s="24">
        <v>120.75</v>
      </c>
      <c r="C307" s="24">
        <v>199.93</v>
      </c>
    </row>
    <row r="308" spans="1:3">
      <c r="A308" s="24">
        <v>3.53</v>
      </c>
      <c r="B308" s="24">
        <v>120.85</v>
      </c>
      <c r="C308" s="24">
        <v>198.79</v>
      </c>
    </row>
    <row r="309" spans="1:3">
      <c r="A309" s="24">
        <v>3.54</v>
      </c>
      <c r="B309" s="24">
        <v>120.95</v>
      </c>
      <c r="C309" s="24">
        <v>198.27</v>
      </c>
    </row>
    <row r="310" spans="1:3">
      <c r="A310" s="24">
        <v>3.55</v>
      </c>
      <c r="B310" s="24">
        <v>121.06</v>
      </c>
      <c r="C310" s="24">
        <v>197.74</v>
      </c>
    </row>
    <row r="311" spans="1:3">
      <c r="A311" s="24">
        <v>3.56</v>
      </c>
      <c r="B311" s="24">
        <v>121.16</v>
      </c>
      <c r="C311" s="24">
        <v>197.22</v>
      </c>
    </row>
    <row r="312" spans="1:3">
      <c r="A312" s="24">
        <v>3.57</v>
      </c>
      <c r="B312" s="24">
        <v>121.26</v>
      </c>
      <c r="C312" s="24">
        <v>196.7</v>
      </c>
    </row>
    <row r="313" spans="1:3">
      <c r="A313" s="24">
        <v>3.58</v>
      </c>
      <c r="B313" s="24">
        <v>121.36</v>
      </c>
      <c r="C313" s="24">
        <v>196.18</v>
      </c>
    </row>
    <row r="314" spans="1:3">
      <c r="A314" s="24">
        <v>3.59</v>
      </c>
      <c r="B314" s="24">
        <v>121.46</v>
      </c>
      <c r="C314" s="24">
        <v>195.67</v>
      </c>
    </row>
    <row r="315" spans="1:3">
      <c r="A315" s="24">
        <v>3.6</v>
      </c>
      <c r="B315" s="24">
        <v>121.56</v>
      </c>
      <c r="C315" s="24">
        <v>195.16</v>
      </c>
    </row>
    <row r="316" spans="1:3">
      <c r="A316" s="24">
        <v>3.61</v>
      </c>
      <c r="B316" s="24">
        <v>121.66</v>
      </c>
      <c r="C316" s="24">
        <v>194.65</v>
      </c>
    </row>
    <row r="317" spans="1:3">
      <c r="A317" s="24">
        <v>3.62</v>
      </c>
      <c r="B317" s="24">
        <v>121.76</v>
      </c>
      <c r="C317" s="24">
        <v>194.14</v>
      </c>
    </row>
    <row r="318" spans="1:3">
      <c r="A318" s="24">
        <v>3.63</v>
      </c>
      <c r="B318" s="24">
        <v>121.86</v>
      </c>
      <c r="C318" s="24">
        <v>193.64</v>
      </c>
    </row>
    <row r="319" spans="1:3">
      <c r="A319" s="24">
        <v>3.64</v>
      </c>
      <c r="B319" s="24">
        <v>121.96</v>
      </c>
      <c r="C319" s="24">
        <v>193.14</v>
      </c>
    </row>
    <row r="320" spans="1:3">
      <c r="A320" s="24">
        <v>3.65</v>
      </c>
      <c r="B320" s="24">
        <v>122.06</v>
      </c>
      <c r="C320" s="24">
        <v>192.64</v>
      </c>
    </row>
    <row r="321" spans="1:3">
      <c r="A321" s="24">
        <v>3.66</v>
      </c>
      <c r="B321" s="24">
        <v>122.16</v>
      </c>
      <c r="C321" s="24">
        <v>192.15</v>
      </c>
    </row>
    <row r="322" spans="1:3">
      <c r="A322" s="24">
        <v>3.67</v>
      </c>
      <c r="B322" s="24">
        <v>122.26</v>
      </c>
      <c r="C322" s="24">
        <v>191.66</v>
      </c>
    </row>
    <row r="323" spans="1:3">
      <c r="A323" s="24">
        <v>3.68</v>
      </c>
      <c r="B323" s="24">
        <v>122.36</v>
      </c>
      <c r="C323" s="24">
        <v>191.17</v>
      </c>
    </row>
    <row r="324" spans="1:3">
      <c r="A324" s="24">
        <v>3.69</v>
      </c>
      <c r="B324" s="24">
        <v>122.46</v>
      </c>
      <c r="C324" s="24">
        <v>190.68</v>
      </c>
    </row>
    <row r="325" spans="1:3">
      <c r="A325" s="24">
        <v>3.7</v>
      </c>
      <c r="B325" s="24">
        <v>122.56</v>
      </c>
      <c r="C325" s="24">
        <v>190.19</v>
      </c>
    </row>
    <row r="326" spans="1:3">
      <c r="A326" s="24">
        <v>3.71</v>
      </c>
      <c r="B326" s="24">
        <v>122.65</v>
      </c>
      <c r="C326" s="24">
        <v>189.71</v>
      </c>
    </row>
    <row r="327" spans="1:3">
      <c r="A327" s="24">
        <v>3.72</v>
      </c>
      <c r="B327" s="24">
        <v>122.75</v>
      </c>
      <c r="C327" s="24">
        <v>189.23</v>
      </c>
    </row>
    <row r="328" spans="1:3">
      <c r="A328" s="24">
        <v>3.73</v>
      </c>
      <c r="B328" s="24">
        <v>122.85</v>
      </c>
      <c r="C328" s="24">
        <v>188.76</v>
      </c>
    </row>
    <row r="329" spans="1:3">
      <c r="A329" s="24">
        <v>3.74</v>
      </c>
      <c r="B329" s="24">
        <v>122.95</v>
      </c>
      <c r="C329" s="24">
        <v>188.28</v>
      </c>
    </row>
    <row r="330" spans="1:3">
      <c r="A330" s="24">
        <v>3.75</v>
      </c>
      <c r="B330" s="24">
        <v>123.04</v>
      </c>
      <c r="C330" s="24">
        <v>187.81</v>
      </c>
    </row>
    <row r="331" spans="1:3">
      <c r="A331" s="24">
        <v>3.76</v>
      </c>
      <c r="B331" s="24">
        <v>123.14</v>
      </c>
      <c r="C331" s="24">
        <v>187.34</v>
      </c>
    </row>
    <row r="332" spans="1:3">
      <c r="A332" s="24">
        <v>3.77</v>
      </c>
      <c r="B332" s="24">
        <v>123.24</v>
      </c>
      <c r="C332" s="24">
        <v>186.87</v>
      </c>
    </row>
    <row r="333" spans="1:3">
      <c r="A333" s="24">
        <v>3.78</v>
      </c>
      <c r="B333" s="24">
        <v>123.34</v>
      </c>
      <c r="C333" s="24">
        <v>186.41</v>
      </c>
    </row>
    <row r="334" spans="1:3">
      <c r="A334" s="24">
        <v>3.79</v>
      </c>
      <c r="B334" s="24">
        <v>123.43</v>
      </c>
      <c r="C334" s="24">
        <v>185.94</v>
      </c>
    </row>
    <row r="335" spans="1:3">
      <c r="A335" s="24">
        <v>3.8</v>
      </c>
      <c r="B335" s="24">
        <v>123.53</v>
      </c>
      <c r="C335" s="24">
        <v>185.48</v>
      </c>
    </row>
    <row r="336" spans="1:3">
      <c r="A336" s="24">
        <v>3.81</v>
      </c>
      <c r="B336" s="24">
        <v>123.62</v>
      </c>
      <c r="C336" s="24">
        <v>185.03</v>
      </c>
    </row>
    <row r="337" spans="1:3">
      <c r="A337" s="24">
        <v>3.82</v>
      </c>
      <c r="B337" s="24">
        <v>123.72</v>
      </c>
      <c r="C337" s="24">
        <v>184.57</v>
      </c>
    </row>
    <row r="338" spans="1:3">
      <c r="A338" s="24">
        <v>3.83</v>
      </c>
      <c r="B338" s="24">
        <v>123.81</v>
      </c>
      <c r="C338" s="24">
        <v>184.12</v>
      </c>
    </row>
    <row r="339" spans="1:3">
      <c r="A339" s="24">
        <v>3.84</v>
      </c>
      <c r="B339" s="24">
        <v>123.91</v>
      </c>
      <c r="C339" s="24">
        <v>183.67</v>
      </c>
    </row>
    <row r="340" spans="1:3">
      <c r="A340" s="24">
        <v>3.85</v>
      </c>
      <c r="B340" s="24">
        <v>124.01</v>
      </c>
      <c r="C340" s="24">
        <v>183.22</v>
      </c>
    </row>
    <row r="341" spans="1:3">
      <c r="A341" s="24">
        <v>3.86</v>
      </c>
      <c r="B341" s="24">
        <v>124.1</v>
      </c>
      <c r="C341" s="24">
        <v>182.77</v>
      </c>
    </row>
    <row r="342" spans="1:3">
      <c r="A342" s="24">
        <v>3.87</v>
      </c>
      <c r="B342" s="24">
        <v>124.19</v>
      </c>
      <c r="C342" s="24">
        <v>182.33</v>
      </c>
    </row>
    <row r="343" spans="1:3">
      <c r="A343" s="24">
        <v>3.88</v>
      </c>
      <c r="B343" s="24">
        <v>124.29</v>
      </c>
      <c r="C343" s="24">
        <v>181.89</v>
      </c>
    </row>
    <row r="344" spans="1:3">
      <c r="A344" s="24">
        <v>3.89</v>
      </c>
      <c r="B344" s="24">
        <v>124.38</v>
      </c>
      <c r="C344" s="24">
        <v>181.45</v>
      </c>
    </row>
    <row r="345" spans="1:3">
      <c r="A345" s="24">
        <v>3.9</v>
      </c>
      <c r="B345" s="24">
        <v>124.48</v>
      </c>
      <c r="C345" s="24">
        <v>181.01</v>
      </c>
    </row>
    <row r="346" spans="1:3">
      <c r="A346" s="24">
        <v>3.91</v>
      </c>
      <c r="B346" s="24">
        <v>124.57</v>
      </c>
      <c r="C346" s="24">
        <v>180.57</v>
      </c>
    </row>
    <row r="347" spans="1:3">
      <c r="A347" s="24">
        <v>3.92</v>
      </c>
      <c r="B347" s="24">
        <v>124.66</v>
      </c>
      <c r="C347" s="24">
        <v>180.14</v>
      </c>
    </row>
    <row r="348" spans="1:3">
      <c r="A348" s="24">
        <v>3.93</v>
      </c>
      <c r="B348" s="24">
        <v>124.76</v>
      </c>
      <c r="C348" s="24">
        <v>179.91</v>
      </c>
    </row>
    <row r="349" spans="1:3">
      <c r="A349" s="24">
        <v>3.94</v>
      </c>
      <c r="B349" s="24">
        <v>124.85</v>
      </c>
      <c r="C349" s="24">
        <v>179.23</v>
      </c>
    </row>
    <row r="350" spans="1:3">
      <c r="A350" s="24">
        <v>3.95</v>
      </c>
      <c r="B350" s="24">
        <v>124.94</v>
      </c>
      <c r="C350" s="24">
        <v>178.86</v>
      </c>
    </row>
    <row r="351" spans="1:3">
      <c r="A351" s="24">
        <v>3.96</v>
      </c>
      <c r="B351" s="24">
        <v>125.04</v>
      </c>
      <c r="C351" s="24">
        <v>178.43</v>
      </c>
    </row>
    <row r="352" spans="1:3">
      <c r="A352" s="24">
        <v>3.97</v>
      </c>
      <c r="B352" s="24">
        <v>125.13</v>
      </c>
      <c r="C352" s="24">
        <v>178.01</v>
      </c>
    </row>
    <row r="353" spans="1:3">
      <c r="A353" s="24">
        <v>3.98</v>
      </c>
      <c r="B353" s="24">
        <v>125.22</v>
      </c>
      <c r="C353" s="24">
        <v>177.59</v>
      </c>
    </row>
    <row r="354" spans="1:3">
      <c r="A354" s="24">
        <v>3.99</v>
      </c>
      <c r="B354" s="24">
        <v>125.31</v>
      </c>
      <c r="C354" s="24">
        <v>177.17</v>
      </c>
    </row>
    <row r="355" spans="1:3">
      <c r="A355" s="24">
        <v>4</v>
      </c>
      <c r="B355" s="24">
        <v>125.41</v>
      </c>
      <c r="C355" s="24">
        <v>176.75</v>
      </c>
    </row>
    <row r="356" spans="1:3">
      <c r="A356" s="24">
        <v>4.01</v>
      </c>
      <c r="B356" s="24">
        <v>125.5</v>
      </c>
      <c r="C356" s="24">
        <v>176.34</v>
      </c>
    </row>
    <row r="357" spans="1:3">
      <c r="A357" s="24">
        <v>4.0199999999999996</v>
      </c>
      <c r="B357" s="24">
        <v>125.59</v>
      </c>
      <c r="C357" s="24">
        <v>175.93</v>
      </c>
    </row>
    <row r="358" spans="1:3">
      <c r="A358" s="24">
        <v>4.03</v>
      </c>
      <c r="B358" s="24">
        <v>125.68</v>
      </c>
      <c r="C358" s="24">
        <v>175.52</v>
      </c>
    </row>
    <row r="359" spans="1:3">
      <c r="A359" s="24">
        <v>4.04</v>
      </c>
      <c r="B359" s="24">
        <v>125.77</v>
      </c>
      <c r="C359" s="24">
        <v>175.11</v>
      </c>
    </row>
    <row r="360" spans="1:3">
      <c r="A360" s="24">
        <v>4.05</v>
      </c>
      <c r="B360" s="24">
        <v>125.86</v>
      </c>
      <c r="C360" s="24">
        <v>174.7</v>
      </c>
    </row>
    <row r="361" spans="1:3">
      <c r="A361" s="24">
        <v>4.0599999999999996</v>
      </c>
      <c r="B361" s="24">
        <v>125.95</v>
      </c>
      <c r="C361" s="24">
        <v>174.3</v>
      </c>
    </row>
    <row r="362" spans="1:3">
      <c r="A362" s="24">
        <v>4.07</v>
      </c>
      <c r="B362" s="24">
        <v>126.04</v>
      </c>
      <c r="C362" s="24">
        <v>173.89</v>
      </c>
    </row>
    <row r="363" spans="1:3">
      <c r="A363" s="24">
        <v>4.08</v>
      </c>
      <c r="B363" s="24">
        <v>126.14</v>
      </c>
      <c r="C363" s="24">
        <v>173.49</v>
      </c>
    </row>
    <row r="364" spans="1:3">
      <c r="A364" s="24">
        <v>4.09</v>
      </c>
      <c r="B364" s="24">
        <v>126.23</v>
      </c>
      <c r="C364" s="24">
        <v>173.09</v>
      </c>
    </row>
    <row r="365" spans="1:3">
      <c r="A365" s="24">
        <v>4.0999999999999996</v>
      </c>
      <c r="B365" s="24">
        <v>126.32</v>
      </c>
      <c r="C365" s="24">
        <v>172.7</v>
      </c>
    </row>
    <row r="366" spans="1:3">
      <c r="A366" s="24">
        <v>4.1100000000000003</v>
      </c>
      <c r="B366" s="24">
        <v>126.41</v>
      </c>
      <c r="C366" s="24">
        <v>172.3</v>
      </c>
    </row>
    <row r="367" spans="1:3">
      <c r="A367" s="24">
        <v>4.12</v>
      </c>
      <c r="B367" s="24">
        <v>126.5</v>
      </c>
      <c r="C367" s="24">
        <v>171.91</v>
      </c>
    </row>
    <row r="368" spans="1:3">
      <c r="A368" s="24">
        <v>4.13</v>
      </c>
      <c r="B368" s="24">
        <v>126.58</v>
      </c>
      <c r="C368" s="24">
        <v>171.52</v>
      </c>
    </row>
    <row r="369" spans="1:3">
      <c r="A369" s="24">
        <v>4.1399999999999997</v>
      </c>
      <c r="B369" s="24">
        <v>126.67</v>
      </c>
      <c r="C369" s="24">
        <v>171.13</v>
      </c>
    </row>
    <row r="370" spans="1:3">
      <c r="A370" s="24">
        <v>4.1500000000000004</v>
      </c>
      <c r="B370" s="24">
        <v>126.76</v>
      </c>
      <c r="C370" s="24">
        <v>170.74</v>
      </c>
    </row>
    <row r="371" spans="1:3">
      <c r="A371" s="24">
        <v>4.16</v>
      </c>
      <c r="B371" s="24">
        <v>126.85</v>
      </c>
      <c r="C371" s="24">
        <v>170.36</v>
      </c>
    </row>
    <row r="372" spans="1:3">
      <c r="A372" s="24">
        <v>4.17</v>
      </c>
      <c r="B372" s="24">
        <v>126.94</v>
      </c>
      <c r="C372" s="24">
        <v>169.97</v>
      </c>
    </row>
    <row r="373" spans="1:3">
      <c r="A373" s="24">
        <v>4.18</v>
      </c>
      <c r="B373" s="24">
        <v>127.03</v>
      </c>
      <c r="C373" s="24">
        <v>169.59</v>
      </c>
    </row>
    <row r="374" spans="1:3">
      <c r="A374" s="24">
        <v>4.1900000000000004</v>
      </c>
      <c r="B374" s="24">
        <v>127.12</v>
      </c>
      <c r="C374" s="24">
        <v>169.21</v>
      </c>
    </row>
    <row r="375" spans="1:3">
      <c r="A375" s="24">
        <v>4.2</v>
      </c>
      <c r="B375" s="24">
        <v>127.21</v>
      </c>
      <c r="C375" s="24">
        <v>168.83</v>
      </c>
    </row>
    <row r="376" spans="1:3">
      <c r="A376" s="24">
        <v>4.21</v>
      </c>
      <c r="B376" s="24">
        <v>127.29</v>
      </c>
      <c r="C376" s="24">
        <v>168.45</v>
      </c>
    </row>
    <row r="377" spans="1:3">
      <c r="A377" s="24">
        <v>4.22</v>
      </c>
      <c r="B377" s="24">
        <v>127.38</v>
      </c>
      <c r="C377" s="24">
        <v>168.08</v>
      </c>
    </row>
    <row r="378" spans="1:3">
      <c r="A378" s="24">
        <v>4.2300000000000004</v>
      </c>
      <c r="B378" s="24">
        <v>127.47</v>
      </c>
      <c r="C378" s="24">
        <v>167.71</v>
      </c>
    </row>
    <row r="379" spans="1:3">
      <c r="A379" s="24">
        <v>4.24</v>
      </c>
      <c r="B379" s="24">
        <v>127.56</v>
      </c>
      <c r="C379" s="24">
        <v>167.33</v>
      </c>
    </row>
    <row r="380" spans="1:3">
      <c r="A380" s="24">
        <v>4.25</v>
      </c>
      <c r="B380" s="24">
        <v>127.64</v>
      </c>
      <c r="C380" s="24">
        <v>166.96</v>
      </c>
    </row>
    <row r="381" spans="1:3">
      <c r="A381" s="24">
        <v>4.26</v>
      </c>
      <c r="B381" s="24">
        <v>127.73</v>
      </c>
      <c r="C381" s="24">
        <v>166.6</v>
      </c>
    </row>
    <row r="382" spans="1:3">
      <c r="A382" s="24">
        <v>4.2699999999999996</v>
      </c>
      <c r="B382" s="24">
        <v>127.82</v>
      </c>
      <c r="C382" s="24">
        <v>166.23</v>
      </c>
    </row>
    <row r="383" spans="1:3">
      <c r="A383" s="24">
        <v>4.28</v>
      </c>
      <c r="B383" s="24">
        <v>127.91</v>
      </c>
      <c r="C383" s="24">
        <v>165.86</v>
      </c>
    </row>
    <row r="384" spans="1:3">
      <c r="A384" s="24">
        <v>4.29</v>
      </c>
      <c r="B384" s="24">
        <v>127.99</v>
      </c>
      <c r="C384" s="24">
        <v>165.5</v>
      </c>
    </row>
    <row r="385" spans="1:3">
      <c r="A385" s="24">
        <v>4.3</v>
      </c>
      <c r="B385" s="24">
        <v>128.08000000000001</v>
      </c>
      <c r="C385" s="24">
        <v>165.14</v>
      </c>
    </row>
    <row r="386" spans="1:3">
      <c r="A386" s="24">
        <v>4.3099999999999996</v>
      </c>
      <c r="B386" s="24">
        <v>128.16</v>
      </c>
      <c r="C386" s="24">
        <v>164.78</v>
      </c>
    </row>
    <row r="387" spans="1:3">
      <c r="A387" s="24">
        <v>4.32</v>
      </c>
      <c r="B387" s="24">
        <v>128.25</v>
      </c>
      <c r="C387" s="24">
        <v>164.42</v>
      </c>
    </row>
    <row r="388" spans="1:3">
      <c r="A388" s="24">
        <v>4.33</v>
      </c>
      <c r="B388" s="24">
        <v>128.34</v>
      </c>
      <c r="C388" s="24">
        <v>164.06</v>
      </c>
    </row>
    <row r="389" spans="1:3">
      <c r="A389" s="24">
        <v>4.34</v>
      </c>
      <c r="B389" s="24">
        <v>128.41999999999999</v>
      </c>
      <c r="C389" s="24">
        <v>163.71</v>
      </c>
    </row>
    <row r="390" spans="1:3">
      <c r="A390" s="24">
        <v>4.3499999999999996</v>
      </c>
      <c r="B390" s="24">
        <v>128.51</v>
      </c>
      <c r="C390" s="24">
        <v>163.35</v>
      </c>
    </row>
    <row r="391" spans="1:3">
      <c r="A391" s="24">
        <v>4.3600000000000003</v>
      </c>
      <c r="B391" s="24">
        <v>128.59</v>
      </c>
      <c r="C391" s="24">
        <v>163</v>
      </c>
    </row>
    <row r="392" spans="1:3">
      <c r="A392" s="24">
        <v>4.37</v>
      </c>
      <c r="B392" s="24">
        <v>128.68</v>
      </c>
      <c r="C392" s="24">
        <v>162.65</v>
      </c>
    </row>
    <row r="393" spans="1:3">
      <c r="A393" s="24">
        <v>4.38</v>
      </c>
      <c r="B393" s="24">
        <v>128.76</v>
      </c>
      <c r="C393" s="24">
        <v>162.30000000000001</v>
      </c>
    </row>
    <row r="394" spans="1:3">
      <c r="A394" s="24">
        <v>4.3899999999999997</v>
      </c>
      <c r="B394" s="24">
        <v>128.85</v>
      </c>
      <c r="C394" s="24">
        <v>161.96</v>
      </c>
    </row>
    <row r="395" spans="1:3">
      <c r="A395" s="24">
        <v>4.4000000000000004</v>
      </c>
      <c r="B395" s="24">
        <v>128.93</v>
      </c>
      <c r="C395" s="24">
        <v>161.61000000000001</v>
      </c>
    </row>
    <row r="396" spans="1:3">
      <c r="A396" s="24">
        <v>4.41</v>
      </c>
      <c r="B396" s="24">
        <v>129.02000000000001</v>
      </c>
      <c r="C396" s="24">
        <v>161.26</v>
      </c>
    </row>
    <row r="397" spans="1:3">
      <c r="A397" s="24">
        <v>4.42</v>
      </c>
      <c r="B397" s="24">
        <v>129.1</v>
      </c>
      <c r="C397" s="24">
        <v>160.91999999999999</v>
      </c>
    </row>
    <row r="398" spans="1:3">
      <c r="A398" s="24">
        <v>4.43</v>
      </c>
      <c r="B398" s="24">
        <v>129.19</v>
      </c>
      <c r="C398" s="24">
        <v>160.58000000000001</v>
      </c>
    </row>
    <row r="399" spans="1:3">
      <c r="A399" s="24">
        <v>4.4400000000000004</v>
      </c>
      <c r="B399" s="24">
        <v>129.27000000000001</v>
      </c>
      <c r="C399" s="24">
        <v>160.24</v>
      </c>
    </row>
    <row r="400" spans="1:3">
      <c r="A400" s="24">
        <v>4.45</v>
      </c>
      <c r="B400" s="24">
        <v>129.36000000000001</v>
      </c>
      <c r="C400" s="24">
        <v>159.9</v>
      </c>
    </row>
    <row r="401" spans="1:3">
      <c r="A401" s="24">
        <v>4.46</v>
      </c>
      <c r="B401" s="24">
        <v>129.44</v>
      </c>
      <c r="C401" s="24">
        <v>159.57</v>
      </c>
    </row>
    <row r="402" spans="1:3">
      <c r="A402" s="24">
        <v>4.47</v>
      </c>
      <c r="B402" s="24">
        <v>129.52000000000001</v>
      </c>
      <c r="C402" s="24">
        <v>159.22999999999999</v>
      </c>
    </row>
    <row r="403" spans="1:3">
      <c r="A403" s="24">
        <v>4.4800000000000004</v>
      </c>
      <c r="B403" s="24">
        <v>129.61000000000001</v>
      </c>
      <c r="C403" s="24">
        <v>158.9</v>
      </c>
    </row>
    <row r="404" spans="1:3">
      <c r="A404" s="24">
        <v>4.49</v>
      </c>
      <c r="B404" s="24">
        <v>129.69</v>
      </c>
      <c r="C404" s="24">
        <v>158.56</v>
      </c>
    </row>
    <row r="405" spans="1:3">
      <c r="A405" s="24">
        <v>4.5</v>
      </c>
      <c r="B405" s="24">
        <v>129.77000000000001</v>
      </c>
      <c r="C405" s="24">
        <v>158.22999999999999</v>
      </c>
    </row>
    <row r="406" spans="1:3">
      <c r="A406" s="24">
        <v>4.51</v>
      </c>
      <c r="B406" s="24">
        <v>129.86000000000001</v>
      </c>
      <c r="C406" s="24">
        <v>157.9</v>
      </c>
    </row>
    <row r="407" spans="1:3">
      <c r="A407" s="24">
        <v>4.5199999999999996</v>
      </c>
      <c r="B407" s="24">
        <v>129.94</v>
      </c>
      <c r="C407" s="24">
        <v>157.57</v>
      </c>
    </row>
    <row r="408" spans="1:3">
      <c r="A408" s="24">
        <v>4.53</v>
      </c>
      <c r="B408" s="24">
        <v>130.02000000000001</v>
      </c>
      <c r="C408" s="24">
        <v>157.25</v>
      </c>
    </row>
    <row r="409" spans="1:3">
      <c r="A409" s="24">
        <v>4.54</v>
      </c>
      <c r="B409" s="24">
        <v>130.1</v>
      </c>
      <c r="C409" s="24">
        <v>156.91999999999999</v>
      </c>
    </row>
    <row r="410" spans="1:3">
      <c r="A410" s="24">
        <v>4.55</v>
      </c>
      <c r="B410" s="24">
        <v>130.19</v>
      </c>
      <c r="C410" s="24">
        <v>156.6</v>
      </c>
    </row>
    <row r="411" spans="1:3">
      <c r="A411" s="24">
        <v>4.5599999999999996</v>
      </c>
      <c r="B411" s="24">
        <v>130.27000000000001</v>
      </c>
      <c r="C411" s="24">
        <v>156.28</v>
      </c>
    </row>
    <row r="412" spans="1:3">
      <c r="A412" s="24">
        <v>4.57</v>
      </c>
      <c r="B412" s="24">
        <v>130.35</v>
      </c>
      <c r="C412" s="24">
        <v>155.94999999999999</v>
      </c>
    </row>
    <row r="413" spans="1:3">
      <c r="A413" s="24">
        <v>4.58</v>
      </c>
      <c r="B413" s="24">
        <v>130.43</v>
      </c>
      <c r="C413" s="24">
        <v>155.63</v>
      </c>
    </row>
    <row r="414" spans="1:3">
      <c r="A414" s="24">
        <v>4.59</v>
      </c>
      <c r="B414" s="24">
        <v>130.51</v>
      </c>
      <c r="C414" s="24">
        <v>155.32</v>
      </c>
    </row>
    <row r="415" spans="1:3">
      <c r="A415" s="24">
        <v>4.5999999999999996</v>
      </c>
      <c r="B415" s="24">
        <v>130.6</v>
      </c>
      <c r="C415" s="24">
        <v>155</v>
      </c>
    </row>
    <row r="416" spans="1:3">
      <c r="A416" s="24">
        <v>4.6100000000000003</v>
      </c>
      <c r="B416" s="24">
        <v>130.68</v>
      </c>
      <c r="C416" s="24">
        <v>154.68</v>
      </c>
    </row>
    <row r="417" spans="1:3">
      <c r="A417" s="24">
        <v>4.62</v>
      </c>
      <c r="B417" s="24">
        <v>130.76</v>
      </c>
      <c r="C417" s="24">
        <v>154.37</v>
      </c>
    </row>
    <row r="418" spans="1:3">
      <c r="A418" s="24">
        <v>4.63</v>
      </c>
      <c r="B418" s="24">
        <v>130.84</v>
      </c>
      <c r="C418" s="24">
        <v>154.05000000000001</v>
      </c>
    </row>
    <row r="419" spans="1:3">
      <c r="A419" s="24">
        <v>4.6399999999999997</v>
      </c>
      <c r="B419" s="24">
        <v>130.91999999999999</v>
      </c>
      <c r="C419" s="24">
        <v>153.74</v>
      </c>
    </row>
    <row r="420" spans="1:3">
      <c r="A420" s="24">
        <v>4.6500000000000004</v>
      </c>
      <c r="B420" s="24">
        <v>131</v>
      </c>
      <c r="C420" s="24">
        <v>153.43</v>
      </c>
    </row>
    <row r="421" spans="1:3">
      <c r="A421" s="24">
        <v>4.66</v>
      </c>
      <c r="B421" s="24">
        <v>131.08000000000001</v>
      </c>
      <c r="C421" s="24">
        <v>153.12</v>
      </c>
    </row>
    <row r="422" spans="1:3">
      <c r="A422" s="24">
        <v>4.67</v>
      </c>
      <c r="B422" s="24">
        <v>131.16</v>
      </c>
      <c r="C422" s="24">
        <v>152.81</v>
      </c>
    </row>
    <row r="423" spans="1:3">
      <c r="A423" s="24">
        <v>4.68</v>
      </c>
      <c r="B423" s="24">
        <v>131.24</v>
      </c>
      <c r="C423" s="24">
        <v>152.51</v>
      </c>
    </row>
    <row r="424" spans="1:3">
      <c r="A424" s="24">
        <v>4.6900000000000004</v>
      </c>
      <c r="B424" s="24">
        <v>131.32</v>
      </c>
      <c r="C424" s="24">
        <v>152.19999999999999</v>
      </c>
    </row>
    <row r="425" spans="1:3">
      <c r="A425" s="24">
        <v>4.7</v>
      </c>
      <c r="B425" s="24">
        <v>131.4</v>
      </c>
      <c r="C425" s="24">
        <v>151.9</v>
      </c>
    </row>
    <row r="426" spans="1:3">
      <c r="A426" s="24">
        <v>4.71</v>
      </c>
      <c r="B426" s="24">
        <v>131.47999999999999</v>
      </c>
      <c r="C426" s="24">
        <v>151.6</v>
      </c>
    </row>
    <row r="427" spans="1:3">
      <c r="A427" s="24">
        <v>4.72</v>
      </c>
      <c r="B427" s="24">
        <v>131.56</v>
      </c>
      <c r="C427" s="24">
        <v>151.29</v>
      </c>
    </row>
    <row r="428" spans="1:3">
      <c r="A428" s="24">
        <v>4.7300000000000004</v>
      </c>
      <c r="B428" s="24">
        <v>131.63999999999999</v>
      </c>
      <c r="C428" s="24">
        <v>150.99</v>
      </c>
    </row>
    <row r="429" spans="1:3">
      <c r="A429" s="24">
        <v>4.74</v>
      </c>
      <c r="B429" s="24">
        <v>131.72</v>
      </c>
      <c r="C429" s="24">
        <v>150.69</v>
      </c>
    </row>
    <row r="430" spans="1:3">
      <c r="A430" s="24">
        <v>4.75</v>
      </c>
      <c r="B430" s="24">
        <v>131.80000000000001</v>
      </c>
      <c r="C430" s="24">
        <v>150.4</v>
      </c>
    </row>
    <row r="431" spans="1:3">
      <c r="A431" s="24">
        <v>4.76</v>
      </c>
      <c r="B431" s="24">
        <v>131.88</v>
      </c>
      <c r="C431" s="24">
        <v>150.1</v>
      </c>
    </row>
    <row r="432" spans="1:3">
      <c r="A432" s="24">
        <v>4.7699999999999996</v>
      </c>
      <c r="B432" s="24">
        <v>131.96</v>
      </c>
      <c r="C432" s="24">
        <v>149.80000000000001</v>
      </c>
    </row>
    <row r="433" spans="1:3">
      <c r="A433" s="24">
        <v>4.78</v>
      </c>
      <c r="B433" s="24">
        <v>132.04</v>
      </c>
      <c r="C433" s="24">
        <v>149.51</v>
      </c>
    </row>
    <row r="434" spans="1:3">
      <c r="A434" s="24">
        <v>4.79</v>
      </c>
      <c r="B434" s="24">
        <v>132.12</v>
      </c>
      <c r="C434" s="24">
        <v>149.22</v>
      </c>
    </row>
    <row r="435" spans="1:3">
      <c r="A435" s="24">
        <v>4.8</v>
      </c>
      <c r="B435" s="24">
        <v>132.19999999999999</v>
      </c>
      <c r="C435" s="24">
        <v>148.91999999999999</v>
      </c>
    </row>
    <row r="436" spans="1:3">
      <c r="A436" s="24">
        <v>4.8099999999999996</v>
      </c>
      <c r="B436" s="24">
        <v>132.28</v>
      </c>
      <c r="C436" s="24">
        <v>148.63</v>
      </c>
    </row>
    <row r="437" spans="1:3">
      <c r="A437" s="24">
        <v>4.82</v>
      </c>
      <c r="B437" s="24">
        <v>132.35</v>
      </c>
      <c r="C437" s="24">
        <v>148.34</v>
      </c>
    </row>
    <row r="438" spans="1:3">
      <c r="A438" s="24">
        <v>4.83</v>
      </c>
      <c r="B438" s="24">
        <v>132.43</v>
      </c>
      <c r="C438" s="24">
        <v>148.05000000000001</v>
      </c>
    </row>
    <row r="439" spans="1:3">
      <c r="A439" s="24">
        <v>4.84</v>
      </c>
      <c r="B439" s="24">
        <v>132.51</v>
      </c>
      <c r="C439" s="24">
        <v>147.77000000000001</v>
      </c>
    </row>
    <row r="440" spans="1:3">
      <c r="A440" s="24">
        <v>4.8499999999999996</v>
      </c>
      <c r="B440" s="24">
        <v>132.59</v>
      </c>
      <c r="C440" s="24">
        <v>147.47999999999999</v>
      </c>
    </row>
    <row r="441" spans="1:3">
      <c r="A441" s="24">
        <v>4.8600000000000003</v>
      </c>
      <c r="B441" s="24">
        <v>132.66999999999999</v>
      </c>
      <c r="C441" s="24">
        <v>147.19999999999999</v>
      </c>
    </row>
    <row r="442" spans="1:3">
      <c r="A442" s="24">
        <v>4.87</v>
      </c>
      <c r="B442" s="24">
        <v>132.74</v>
      </c>
      <c r="C442" s="24">
        <v>146.91</v>
      </c>
    </row>
    <row r="443" spans="1:3">
      <c r="A443" s="24">
        <v>4.88</v>
      </c>
      <c r="B443" s="24">
        <v>132.82</v>
      </c>
      <c r="C443" s="24">
        <v>146.63</v>
      </c>
    </row>
    <row r="444" spans="1:3">
      <c r="A444" s="24">
        <v>4.8899999999999997</v>
      </c>
      <c r="B444" s="24">
        <v>132.9</v>
      </c>
      <c r="C444" s="24">
        <v>146.35</v>
      </c>
    </row>
    <row r="445" spans="1:3">
      <c r="A445" s="24">
        <v>4.9000000000000004</v>
      </c>
      <c r="B445" s="24">
        <v>132.97999999999999</v>
      </c>
      <c r="C445" s="24">
        <v>146.07</v>
      </c>
    </row>
    <row r="446" spans="1:3">
      <c r="A446" s="24">
        <v>4.91</v>
      </c>
      <c r="B446" s="24">
        <v>133.05000000000001</v>
      </c>
      <c r="C446" s="24">
        <v>145.79</v>
      </c>
    </row>
    <row r="447" spans="1:3">
      <c r="A447" s="24">
        <v>4.92</v>
      </c>
      <c r="B447" s="24">
        <v>133.13</v>
      </c>
      <c r="C447" s="24">
        <v>145.51</v>
      </c>
    </row>
    <row r="448" spans="1:3">
      <c r="A448" s="24">
        <v>4.93</v>
      </c>
      <c r="B448" s="24">
        <v>133.21</v>
      </c>
      <c r="C448" s="24">
        <v>145.22999999999999</v>
      </c>
    </row>
    <row r="449" spans="1:3">
      <c r="A449" s="24">
        <v>4.9400000000000004</v>
      </c>
      <c r="B449" s="24">
        <v>133.28</v>
      </c>
      <c r="C449" s="24">
        <v>144.96</v>
      </c>
    </row>
    <row r="450" spans="1:3">
      <c r="A450" s="24">
        <v>4.95</v>
      </c>
      <c r="B450" s="24">
        <v>133.36000000000001</v>
      </c>
      <c r="C450" s="24">
        <v>144.68</v>
      </c>
    </row>
    <row r="451" spans="1:3">
      <c r="A451" s="24">
        <v>4.96</v>
      </c>
      <c r="B451" s="24">
        <v>133.44</v>
      </c>
      <c r="C451" s="24">
        <v>144.41</v>
      </c>
    </row>
    <row r="452" spans="1:3">
      <c r="A452" s="24">
        <v>4.97</v>
      </c>
      <c r="B452" s="24">
        <v>133.51</v>
      </c>
      <c r="C452" s="24">
        <v>144.13</v>
      </c>
    </row>
    <row r="453" spans="1:3">
      <c r="A453" s="24">
        <v>4.9800000000000004</v>
      </c>
      <c r="B453" s="24">
        <v>133.59</v>
      </c>
      <c r="C453" s="24">
        <v>143.86000000000001</v>
      </c>
    </row>
    <row r="454" spans="1:3">
      <c r="A454" s="24">
        <v>4.99</v>
      </c>
      <c r="B454" s="24">
        <v>133.66999999999999</v>
      </c>
      <c r="C454" s="24">
        <v>143.59</v>
      </c>
    </row>
    <row r="455" spans="1:3">
      <c r="A455" s="24">
        <v>5</v>
      </c>
      <c r="B455" s="24">
        <v>133.74</v>
      </c>
      <c r="C455" s="24">
        <v>143.32</v>
      </c>
    </row>
    <row r="456" spans="1:3">
      <c r="A456" s="24">
        <v>5.0999999999999996</v>
      </c>
      <c r="B456" s="24">
        <v>134.5</v>
      </c>
      <c r="C456" s="24">
        <v>140.68</v>
      </c>
    </row>
    <row r="457" spans="1:3">
      <c r="A457" s="24">
        <v>5.2</v>
      </c>
      <c r="B457" s="24">
        <v>135.24</v>
      </c>
      <c r="C457" s="24">
        <v>138.13999999999999</v>
      </c>
    </row>
    <row r="458" spans="1:3">
      <c r="A458" s="24">
        <v>5.3</v>
      </c>
      <c r="B458" s="24">
        <v>135.96</v>
      </c>
      <c r="C458" s="24">
        <v>135.69</v>
      </c>
    </row>
    <row r="459" spans="1:3">
      <c r="A459" s="24">
        <v>5.4</v>
      </c>
      <c r="B459" s="24">
        <v>136.68</v>
      </c>
      <c r="C459" s="24">
        <v>133.33000000000001</v>
      </c>
    </row>
    <row r="460" spans="1:3">
      <c r="A460" s="24">
        <v>5.5</v>
      </c>
      <c r="B460" s="24">
        <v>137.38999999999999</v>
      </c>
      <c r="C460" s="24">
        <v>131.05000000000001</v>
      </c>
    </row>
    <row r="461" spans="1:3">
      <c r="A461" s="24">
        <v>5.6</v>
      </c>
      <c r="B461" s="24">
        <v>138.08000000000001</v>
      </c>
      <c r="C461" s="24">
        <v>128.85</v>
      </c>
    </row>
    <row r="462" spans="1:3">
      <c r="A462" s="24">
        <v>5.7</v>
      </c>
      <c r="B462" s="24">
        <v>138.77000000000001</v>
      </c>
      <c r="C462" s="24">
        <v>126.73</v>
      </c>
    </row>
    <row r="463" spans="1:3">
      <c r="A463" s="24">
        <v>5.8</v>
      </c>
      <c r="B463" s="24">
        <v>139.44</v>
      </c>
      <c r="C463" s="24">
        <v>124.68</v>
      </c>
    </row>
    <row r="464" spans="1:3">
      <c r="A464" s="24">
        <v>5.9</v>
      </c>
      <c r="B464" s="24">
        <v>140.1</v>
      </c>
      <c r="C464" s="24">
        <v>122.69</v>
      </c>
    </row>
    <row r="465" spans="1:3">
      <c r="A465" s="24">
        <v>6</v>
      </c>
      <c r="B465" s="24">
        <v>140.76</v>
      </c>
      <c r="C465" s="24">
        <v>120.77</v>
      </c>
    </row>
    <row r="466" spans="1:3">
      <c r="A466" s="24">
        <v>6.1</v>
      </c>
      <c r="B466" s="24">
        <v>141.4</v>
      </c>
      <c r="C466" s="24">
        <v>118.91</v>
      </c>
    </row>
    <row r="467" spans="1:3">
      <c r="A467" s="24">
        <v>6.2</v>
      </c>
      <c r="B467" s="24">
        <v>142.04</v>
      </c>
      <c r="C467" s="24">
        <v>117.11</v>
      </c>
    </row>
    <row r="468" spans="1:3">
      <c r="A468" s="24">
        <v>6.3</v>
      </c>
      <c r="B468" s="24">
        <v>142.66999999999999</v>
      </c>
      <c r="C468" s="24">
        <v>115.36</v>
      </c>
    </row>
    <row r="469" spans="1:3">
      <c r="A469" s="24">
        <v>6.4</v>
      </c>
      <c r="B469" s="24">
        <v>143.29</v>
      </c>
      <c r="C469" s="24">
        <v>113.67</v>
      </c>
    </row>
    <row r="470" spans="1:3">
      <c r="A470" s="24">
        <v>6.5</v>
      </c>
      <c r="B470" s="24">
        <v>143.9</v>
      </c>
      <c r="C470" s="24">
        <v>112.03</v>
      </c>
    </row>
    <row r="471" spans="1:3">
      <c r="A471" s="24">
        <v>6.6</v>
      </c>
      <c r="B471" s="24">
        <v>144.5</v>
      </c>
      <c r="C471" s="24">
        <v>110.44</v>
      </c>
    </row>
    <row r="472" spans="1:3">
      <c r="A472" s="24">
        <v>6.7</v>
      </c>
      <c r="B472" s="24">
        <v>145.1</v>
      </c>
      <c r="C472" s="24">
        <v>108.89</v>
      </c>
    </row>
    <row r="473" spans="1:3">
      <c r="A473" s="24">
        <v>6.8</v>
      </c>
      <c r="B473" s="24">
        <v>145.69</v>
      </c>
      <c r="C473" s="24">
        <v>107.38</v>
      </c>
    </row>
    <row r="474" spans="1:3">
      <c r="A474" s="24">
        <v>6.9</v>
      </c>
      <c r="B474" s="24">
        <v>146.27000000000001</v>
      </c>
      <c r="C474" s="24">
        <v>105.92</v>
      </c>
    </row>
    <row r="475" spans="1:3">
      <c r="A475" s="24">
        <v>7</v>
      </c>
      <c r="B475" s="24">
        <v>146.84</v>
      </c>
      <c r="C475" s="24">
        <v>104.5</v>
      </c>
    </row>
    <row r="476" spans="1:3">
      <c r="A476" s="24"/>
      <c r="B476" s="24"/>
      <c r="C476" s="24"/>
    </row>
  </sheetData>
  <sheetProtection algorithmName="SHA-512" hashValue="WyWcrS2EDzGVqD5tyQrSG+QwDs1DNxama/W0x+kI/Q0lX1Dwmg1tHhRcQDDLu30YMp4EaPMuq65Qw9xHw/JTng==" saltValue="la0z+wi6SUTthnR7+odyC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Main</vt:lpstr>
      <vt:lpstr>INPUT</vt:lpstr>
      <vt:lpstr>specification</vt:lpstr>
      <vt:lpstr>calculation</vt:lpstr>
      <vt:lpstr>U1</vt:lpstr>
      <vt:lpstr>Fw</vt:lpstr>
      <vt:lpstr>Fm</vt:lpstr>
      <vt:lpstr>tube</vt:lpstr>
      <vt:lpstr>STEAM</vt:lpstr>
      <vt:lpstr>R1</vt:lpstr>
      <vt:lpstr>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2024-08-26T07:14:43Z</dcterms:created>
  <dcterms:modified xsi:type="dcterms:W3CDTF">2024-08-26T07:33:48Z</dcterms:modified>
</cp:coreProperties>
</file>